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fizjoterapia" sheetId="1" r:id="rId1"/>
  </sheets>
  <definedNames>
    <definedName name="_Hlk190091891" localSheetId="0">'fizjoterapia'!#REF!</definedName>
    <definedName name="_xlnm.Print_Area" localSheetId="0">'fizjoterapia'!$A$2:$L$213</definedName>
  </definedNames>
  <calcPr fullCalcOnLoad="1"/>
</workbook>
</file>

<file path=xl/sharedStrings.xml><?xml version="1.0" encoding="utf-8"?>
<sst xmlns="http://schemas.openxmlformats.org/spreadsheetml/2006/main" count="642" uniqueCount="213">
  <si>
    <t>L.p.</t>
  </si>
  <si>
    <t>FORMA ZAJĘĆ/</t>
  </si>
  <si>
    <t>LICZBA GODZIN</t>
  </si>
  <si>
    <t>RAZEM</t>
  </si>
  <si>
    <t>ECTS</t>
  </si>
  <si>
    <t>II</t>
  </si>
  <si>
    <t>wykłady</t>
  </si>
  <si>
    <t>ćwiczenia</t>
  </si>
  <si>
    <t>seminaria</t>
  </si>
  <si>
    <t>1.</t>
  </si>
  <si>
    <t>Biochemia</t>
  </si>
  <si>
    <t>Egzamin</t>
  </si>
  <si>
    <t>2.</t>
  </si>
  <si>
    <t>4.</t>
  </si>
  <si>
    <t>6.</t>
  </si>
  <si>
    <t>7.</t>
  </si>
  <si>
    <t>8.</t>
  </si>
  <si>
    <t>9.</t>
  </si>
  <si>
    <t xml:space="preserve">Zaliczenie z oceną </t>
  </si>
  <si>
    <t>10.</t>
  </si>
  <si>
    <t>Zaliczenie z oceną</t>
  </si>
  <si>
    <t>5.</t>
  </si>
  <si>
    <t>PAŃSTWOWEJ WYŻSZEJ SZKOŁY INFORMATYKI I PRZEDSIĘBIORCZOŚCI  W ŁOMŻY</t>
  </si>
  <si>
    <t>Forma zaliczenia</t>
  </si>
  <si>
    <t>Biofizyka</t>
  </si>
  <si>
    <t>3.</t>
  </si>
  <si>
    <t>SEMESTR PIERWSZY</t>
  </si>
  <si>
    <t>TREŚCI KSZTAŁCENIA</t>
  </si>
  <si>
    <t>LICZBA GODZIN RAZEM</t>
  </si>
  <si>
    <t>Jezyk obcy cz. 1</t>
  </si>
  <si>
    <t>SEMESTR DRUGI</t>
  </si>
  <si>
    <t>Szkolenie BHP</t>
  </si>
  <si>
    <t>Szkolenie bibliteczne</t>
  </si>
  <si>
    <t>SEMESTR TRZECI</t>
  </si>
  <si>
    <t>SEMESTR CZWARTY</t>
  </si>
  <si>
    <t>SEMESTR PIĄTY</t>
  </si>
  <si>
    <t>Ochrona własności intelektualnej</t>
  </si>
  <si>
    <t>III</t>
  </si>
  <si>
    <t>IV</t>
  </si>
  <si>
    <t>VI</t>
  </si>
  <si>
    <t xml:space="preserve">Rodzaj przedmiotu </t>
  </si>
  <si>
    <t>V</t>
  </si>
  <si>
    <t>3 Egzaminy</t>
  </si>
  <si>
    <t>4 Egzaminy</t>
  </si>
  <si>
    <t>Ilość godzin</t>
  </si>
  <si>
    <t>Język obcy cz. 2</t>
  </si>
  <si>
    <t>Język obcy cz.3</t>
  </si>
  <si>
    <t>Język obcy cz.4</t>
  </si>
  <si>
    <t>ECTS kontkatowy</t>
  </si>
  <si>
    <t>ECTS niekontaktowy</t>
  </si>
  <si>
    <t>11.</t>
  </si>
  <si>
    <t>Egzamin*</t>
  </si>
  <si>
    <t>Ogólnouczelniany przedmiot do wyboru</t>
  </si>
  <si>
    <t>Egzamin**</t>
  </si>
  <si>
    <t>* Egzamin - obejmuje zakres materiału z semestru I, II</t>
  </si>
  <si>
    <t>ECTS kontaktowy</t>
  </si>
  <si>
    <t>ECTS niekontakotwy</t>
  </si>
  <si>
    <t xml:space="preserve">RAZEM </t>
  </si>
  <si>
    <t>Język obcy</t>
  </si>
  <si>
    <t>Wychowanie fizyczne</t>
  </si>
  <si>
    <t>Przedmioty ogólnouczelniane</t>
  </si>
  <si>
    <t>praktyki zawodowe</t>
  </si>
  <si>
    <t>ECTS przedmioty do wyboru</t>
  </si>
  <si>
    <t>wymiar %</t>
  </si>
  <si>
    <t xml:space="preserve">ECTS RAZEM </t>
  </si>
  <si>
    <t>Patologia ogólna</t>
  </si>
  <si>
    <t>Biologia medyczna</t>
  </si>
  <si>
    <t>12.</t>
  </si>
  <si>
    <t>13.</t>
  </si>
  <si>
    <t xml:space="preserve">1. </t>
  </si>
  <si>
    <t>* Egzamin - obejmuje zakres materialu z semetru I, II, III, IV</t>
  </si>
  <si>
    <t>** Egzamin - obejmuje zakres materialu z semetru  III, IV</t>
  </si>
  <si>
    <t>Kinezjologia</t>
  </si>
  <si>
    <t>Anatomia rentgenowska</t>
  </si>
  <si>
    <t>2 Egzaminy</t>
  </si>
  <si>
    <t>14.</t>
  </si>
  <si>
    <t>SEMESTR SZÓSTY</t>
  </si>
  <si>
    <t xml:space="preserve">Fizjoterapia ogólna </t>
  </si>
  <si>
    <t>I</t>
  </si>
  <si>
    <t>Razem godzin w semestrze</t>
  </si>
  <si>
    <t>ECTS Razem</t>
  </si>
  <si>
    <t xml:space="preserve">Kształcenie ruchowe i metodyka nauczania ruchu </t>
  </si>
  <si>
    <t>Terapia manualna</t>
  </si>
  <si>
    <t>Deficyt punktów umożliwiający zaliczenie semetru wynosi 10 ECTS</t>
  </si>
  <si>
    <t>Pierwsza pomoc przedmedyczna</t>
  </si>
  <si>
    <t>Biomechanika kliniczna</t>
  </si>
  <si>
    <t>Psychoterapia</t>
  </si>
  <si>
    <t>Medycyna fizykalna - fizykoterapia</t>
  </si>
  <si>
    <t>Genetyka</t>
  </si>
  <si>
    <t>Biomechanika stosowana i ergonomika</t>
  </si>
  <si>
    <t>Farmakologia w fizjoterapii</t>
  </si>
  <si>
    <t>Socjologia ogólna i niepełnosprawności</t>
  </si>
  <si>
    <t>Pedagogika ogólna i specjalna</t>
  </si>
  <si>
    <t>Psychologia ogólna i kliniczna</t>
  </si>
  <si>
    <t>Bioetyka</t>
  </si>
  <si>
    <t>Historia rehabilitacji</t>
  </si>
  <si>
    <t>Fizjologia wysiłku fizycznego</t>
  </si>
  <si>
    <t>Kinezyterapia cz. 1</t>
  </si>
  <si>
    <t>Kinezyterapia cz. 2</t>
  </si>
  <si>
    <t xml:space="preserve">Masaż </t>
  </si>
  <si>
    <t>Zaopatrzenie ortopedyczne, protetyka i ortotyka</t>
  </si>
  <si>
    <t>Odnowa biologiczna i balneoklimatologia</t>
  </si>
  <si>
    <t>Adaptowana aktywność fizyczna i sport osób z niepełnosprawnością.</t>
  </si>
  <si>
    <t>Wybrane zagadnienia prawa medycznego, cywilnego i prawa pracy</t>
  </si>
  <si>
    <t>Fizjologia ogólna, w tym fizjologia bólu i  diagnostyka fizjologiczna cz. 1</t>
  </si>
  <si>
    <t>Fizjologia ogólna, w tym fizjologia bólu i  diagnostyka fizjologiczna cz. 2</t>
  </si>
  <si>
    <t>SEMESTR SIÓDMY</t>
  </si>
  <si>
    <t>SEMESTR ÓSMY</t>
  </si>
  <si>
    <t>Dydaktyka fizjoterapii</t>
  </si>
  <si>
    <t>Zdrowie publiczne, w tym demografia i epidemiologia</t>
  </si>
  <si>
    <t>Ekonomia i systemy ochrony zdrowia</t>
  </si>
  <si>
    <t>Filozofia</t>
  </si>
  <si>
    <t xml:space="preserve">Komunikowanie interpersonalne </t>
  </si>
  <si>
    <t>Kliniczne podstawy w kardiologii i kardiochirurgii</t>
  </si>
  <si>
    <t>Kliniczne podstawy w pulmonologii</t>
  </si>
  <si>
    <t>Kliniczne podstawy w chirurgii</t>
  </si>
  <si>
    <t>Fizjoterapia w kardiologii i kardiochirurgii</t>
  </si>
  <si>
    <t>Fizjoterapia w chirurgii</t>
  </si>
  <si>
    <t>Fizjoterapia w pulmonologii</t>
  </si>
  <si>
    <t>Kliniczne podsatwy w neurologii dziecięcej</t>
  </si>
  <si>
    <t xml:space="preserve">Kliniczne podsatwy w pediatrii </t>
  </si>
  <si>
    <t>Kliniczne podstawy w ortopedii, traumatologii i medycyny sportowej</t>
  </si>
  <si>
    <t>Fizjoterapia w ortopedii i traumatologii i medycynie sportowej</t>
  </si>
  <si>
    <t>Kliniczne podstawy w neurologii i neurochirurgii</t>
  </si>
  <si>
    <t>Kliniczne podstawy w ginekologii i położnictwie</t>
  </si>
  <si>
    <t>Kliniczne podstawy w psychiatrii</t>
  </si>
  <si>
    <t>Fizjoterapia w neurologii i neurochirurgii cz. 1</t>
  </si>
  <si>
    <t>Fizjoterapia w neurologii i neurochirurgii cz. 2</t>
  </si>
  <si>
    <t>Kliniczne podstawy w reumatologii</t>
  </si>
  <si>
    <t>Fizjoterapia w ginekologii i położnictwie</t>
  </si>
  <si>
    <t>Fizjoterapia w reumatologii cz. 1</t>
  </si>
  <si>
    <t>Fizjoterapia w reumatologii cz. 2</t>
  </si>
  <si>
    <t>Fizjoterapia w psychiatrii</t>
  </si>
  <si>
    <t>Kliniczne podstawy w geriatrii</t>
  </si>
  <si>
    <t>Fizjoterapia w geriatrii</t>
  </si>
  <si>
    <t>Kliniczne podstawy w intensywnej terapii</t>
  </si>
  <si>
    <t>Fizjoterapia w intensywnej terapii</t>
  </si>
  <si>
    <t>Kliniczne podstawy w onkologii i medycyny paliatywnej</t>
  </si>
  <si>
    <t>Fizjoterapia w onkologii i medycynie paliatywnej</t>
  </si>
  <si>
    <t>Fizjoterapia w pediatrii i wieku rozwojowym cz. 1</t>
  </si>
  <si>
    <t>Fizjoterapia w pediatrii i wieku rozwojowym cz. 2</t>
  </si>
  <si>
    <t>Diagnostyka funkcjonalna w dysfunkcjach układu ruchu</t>
  </si>
  <si>
    <t>Diagnostyka funkcjonalna w chorobach wewnętrznych</t>
  </si>
  <si>
    <t>Diagnostyka funkcjonalna wieku rozwojowym</t>
  </si>
  <si>
    <t>Programowanie rehabilitacji w dysfunkcjach układu ruchu</t>
  </si>
  <si>
    <t>Programowanie rehabilitacji w chorobach wewnętrznych</t>
  </si>
  <si>
    <t>Programowanie rehabilitacji w wieku rozwojowym</t>
  </si>
  <si>
    <t>Seminarium magisterskie</t>
  </si>
  <si>
    <t>Zarządzanie i marketing</t>
  </si>
  <si>
    <t>Statystyka</t>
  </si>
  <si>
    <t>Metody specjalne fizjoterapii cz. 1</t>
  </si>
  <si>
    <t>Metody specjalne fizjoterapii cz. 2</t>
  </si>
  <si>
    <t>ECTS po zaokrągleniu kontaktowy</t>
  </si>
  <si>
    <t>Fizjoprofilaktyka i promocja zdrowia</t>
  </si>
  <si>
    <t>* Egzamin - obejmuje zakres materialu z semetru V i VI</t>
  </si>
  <si>
    <t xml:space="preserve">Metodologia badań naukowych </t>
  </si>
  <si>
    <t>SEMESTR DZIEWIĄTY</t>
  </si>
  <si>
    <t>SEMESTR DZIESIĄTY</t>
  </si>
  <si>
    <t>* Egzamin - obejmuje zakres materialu z semetru II i III</t>
  </si>
  <si>
    <t xml:space="preserve">Wstępna praktyka zawodowa fizjoterapeutyczna </t>
  </si>
  <si>
    <t>Praktyka zawodowa w pracowni fizykoterapii</t>
  </si>
  <si>
    <t>Praktyka zawodowa w pracowni kinezyterapii</t>
  </si>
  <si>
    <t>Praktyka zawodowa z fizjoterapii klinicznej</t>
  </si>
  <si>
    <t>Anatomia, w tym prawidłowa, funkcjonalna i palpacyjna człowieka cz. 1</t>
  </si>
  <si>
    <t>Anatomia, w tym prawidłowa, funkcjonalna i palpacyjna człowieka cz. 2</t>
  </si>
  <si>
    <t>średnia ilość realizowanych godzin w tygodniu</t>
  </si>
  <si>
    <t xml:space="preserve">ilość godzin </t>
  </si>
  <si>
    <t>Zajęcia teoretyczne (bez praktyk zawodowych) - 10 tygodni dydaktycznych</t>
  </si>
  <si>
    <r>
      <t>KIERUNEK FIZJOTERAPIA</t>
    </r>
    <r>
      <rPr>
        <b/>
        <i/>
        <sz val="12"/>
        <color indexed="8"/>
        <rFont val="Times New Roman"/>
        <family val="1"/>
      </rPr>
      <t xml:space="preserve">  </t>
    </r>
  </si>
  <si>
    <t xml:space="preserve"> PLAN  STUDIÓW JEDNOLITYCH MAGISTERSKICH STACJONARNYCH </t>
  </si>
  <si>
    <t>średnia ilość realizowanych godzin w tygodniu -                            bez praktyk zawodowych</t>
  </si>
  <si>
    <t>5 Egzaminy</t>
  </si>
  <si>
    <t xml:space="preserve">średnia ilość realizowanych godzin w tygodniu </t>
  </si>
  <si>
    <t>Praktyka zawodowa z zakresu podstaw fizjoterapii klinicznej</t>
  </si>
  <si>
    <t>VII</t>
  </si>
  <si>
    <t>VIII</t>
  </si>
  <si>
    <t>IX</t>
  </si>
  <si>
    <t>X</t>
  </si>
  <si>
    <t xml:space="preserve">ECTS niekontaktowy </t>
  </si>
  <si>
    <t xml:space="preserve">ECTS kontaktowy </t>
  </si>
  <si>
    <t>ECTS zajęć                                                  o charakterze praktycznym</t>
  </si>
  <si>
    <t xml:space="preserve">Do wyboru </t>
  </si>
  <si>
    <t>Do wyboru praktyka zawodowa</t>
  </si>
  <si>
    <t>Przedmioty podstawowe medyczne</t>
  </si>
  <si>
    <t>Przedmioty podstawowe w zakresie fizjoterapii</t>
  </si>
  <si>
    <t>Przedmioty w zakresie fizjoterapii klinicznej</t>
  </si>
  <si>
    <t>Przedmioty humanistyczne</t>
  </si>
  <si>
    <t>Egzamin magisterski i obrona pracy dyplomowej</t>
  </si>
  <si>
    <t>Praktyki zawodowe</t>
  </si>
  <si>
    <t xml:space="preserve">Praktyki zawodowe - 11-15 tydzień dydaktyczny </t>
  </si>
  <si>
    <t>Praktyki zawodowe - 11-15 tydzień dydaktyczny</t>
  </si>
  <si>
    <t>ilość godzin</t>
  </si>
  <si>
    <t>ECTS w zakresie fizjoterapii</t>
  </si>
  <si>
    <t>Przedmioty ogólne - bez p.humanistycznych i języka obcego</t>
  </si>
  <si>
    <t>ECTS - egzamin magisterski i obrona pracy</t>
  </si>
  <si>
    <t>Zajęcia teoretyczne (bez praktyk zawodowych) - 13 tygodni dydaktycznych</t>
  </si>
  <si>
    <t>Praktyki zawodowe - 14-15 tydzień dydaktyczny</t>
  </si>
  <si>
    <t>Podstawowe nauki medyczne</t>
  </si>
  <si>
    <t>Nauki ogólne</t>
  </si>
  <si>
    <t>Nauki w zaresie podstaw fizjoterapii</t>
  </si>
  <si>
    <t>Nauki w zakresie fizjoterapii klinicznej</t>
  </si>
  <si>
    <t>Do wyboru ogólnouczelniany uzupełniający</t>
  </si>
  <si>
    <t>Seminarium dyplomowe - do wyboru</t>
  </si>
  <si>
    <t>średnia ilość realizowanych godzin w tygodniu -                                     bez praktyk zawodowych</t>
  </si>
  <si>
    <t>średnia ilość realizowanych godzin w tygodniu -                                      bez praktyk zawodowych</t>
  </si>
  <si>
    <t>średnia ilość realizowanych godzin w tygodniu -                                bez praktyk zawodowych</t>
  </si>
  <si>
    <t>Moduły</t>
  </si>
  <si>
    <t>Praktyka zawodowa profilowana sem. VI</t>
  </si>
  <si>
    <t>Praktyka zawodowa profilowana sem VIII</t>
  </si>
  <si>
    <t>Praktyka zawodowa sem IX</t>
  </si>
  <si>
    <t>Praktyka zawodowa sem. X</t>
  </si>
  <si>
    <t>rocznik 2017-2022</t>
  </si>
  <si>
    <t>WYDZIAŁ NAUK O ZDROWIU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</si>
</sst>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"/>
    <numFmt numFmtId="171" formatCode="0.000%"/>
    <numFmt numFmtId="172" formatCode="0.0%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000000"/>
    <numFmt numFmtId="179" formatCode="0.0000000000"/>
    <numFmt numFmtId="180" formatCode="0.0000%"/>
    <numFmt numFmtId="181" formatCode="_-* #,##0.000\ _z_ł_-;\-* #,##0.000\ _z_ł_-;_-* &quot;-&quot;??\ _z_ł_-;_-@_-"/>
    <numFmt numFmtId="182" formatCode="_-* #,##0.0\ _z_ł_-;\-* #,##0.0\ _z_ł_-;_-* &quot;-&quot;??\ _z_ł_-;_-@_-"/>
    <numFmt numFmtId="183" formatCode="_-* #,##0\ _z_ł_-;\-* #,##0\ _z_ł_-;_-* &quot;-&quot;??\ _z_ł_-;_-@_-"/>
    <numFmt numFmtId="184" formatCode="_-* #,##0.0\ _z_ł_-;\-* #,##0.0\ _z_ł_-;_-* &quot;-&quot;?\ _z_ł_-;_-@_-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1"/>
      <name val="Czcionka tekstu podstawowego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Czcionka tekstu podstawowego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Czcionka tekstu podstawowego"/>
      <family val="2"/>
    </font>
    <font>
      <b/>
      <i/>
      <sz val="12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40"/>
      <name val="Times New Roman"/>
      <family val="1"/>
    </font>
    <font>
      <b/>
      <i/>
      <sz val="11"/>
      <color indexed="3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10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16" fillId="0" borderId="10" xfId="0" applyFont="1" applyBorder="1" applyAlignment="1">
      <alignment wrapText="1"/>
    </xf>
    <xf numFmtId="0" fontId="8" fillId="36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0" fontId="8" fillId="36" borderId="10" xfId="0" applyNumberFormat="1" applyFont="1" applyFill="1" applyBorder="1" applyAlignment="1">
      <alignment horizontal="center"/>
    </xf>
    <xf numFmtId="170" fontId="8" fillId="0" borderId="10" xfId="0" applyNumberFormat="1" applyFont="1" applyBorder="1" applyAlignment="1">
      <alignment horizontal="center"/>
    </xf>
    <xf numFmtId="9" fontId="16" fillId="0" borderId="10" xfId="54" applyNumberFormat="1" applyFont="1" applyBorder="1" applyAlignment="1">
      <alignment horizontal="center"/>
    </xf>
    <xf numFmtId="9" fontId="16" fillId="0" borderId="10" xfId="0" applyNumberFormat="1" applyFont="1" applyBorder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2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10" fontId="6" fillId="33" borderId="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0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70" fontId="6" fillId="33" borderId="10" xfId="0" applyNumberFormat="1" applyFont="1" applyFill="1" applyBorder="1" applyAlignment="1">
      <alignment horizontal="center"/>
    </xf>
    <xf numFmtId="172" fontId="17" fillId="33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170" fontId="6" fillId="33" borderId="0" xfId="0" applyNumberFormat="1" applyFont="1" applyFill="1" applyBorder="1" applyAlignment="1">
      <alignment horizontal="center" vertical="center"/>
    </xf>
    <xf numFmtId="170" fontId="6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6" fillId="37" borderId="0" xfId="0" applyFont="1" applyFill="1" applyBorder="1" applyAlignment="1">
      <alignment horizontal="center" vertical="top" wrapText="1"/>
    </xf>
    <xf numFmtId="0" fontId="3" fillId="37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37" borderId="0" xfId="0" applyFont="1" applyFill="1" applyBorder="1" applyAlignment="1">
      <alignment horizontal="center" vertical="center"/>
    </xf>
    <xf numFmtId="170" fontId="3" fillId="37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top" wrapText="1"/>
    </xf>
    <xf numFmtId="170" fontId="6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center"/>
    </xf>
    <xf numFmtId="170" fontId="6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70" fontId="3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17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70" fontId="13" fillId="33" borderId="10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wrapText="1"/>
    </xf>
    <xf numFmtId="170" fontId="2" fillId="33" borderId="13" xfId="0" applyNumberFormat="1" applyFont="1" applyFill="1" applyBorder="1" applyAlignment="1">
      <alignment horizontal="center" vertical="center" wrapText="1"/>
    </xf>
    <xf numFmtId="170" fontId="13" fillId="33" borderId="13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70" fontId="13" fillId="37" borderId="10" xfId="0" applyNumberFormat="1" applyFont="1" applyFill="1" applyBorder="1" applyAlignment="1">
      <alignment horizontal="center" vertical="center"/>
    </xf>
    <xf numFmtId="170" fontId="3" fillId="37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6" fillId="3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70" fontId="6" fillId="36" borderId="10" xfId="0" applyNumberFormat="1" applyFont="1" applyFill="1" applyBorder="1" applyAlignment="1">
      <alignment vertical="center"/>
    </xf>
    <xf numFmtId="10" fontId="3" fillId="37" borderId="10" xfId="0" applyNumberFormat="1" applyFont="1" applyFill="1" applyBorder="1" applyAlignment="1">
      <alignment vertical="center"/>
    </xf>
    <xf numFmtId="10" fontId="3" fillId="37" borderId="10" xfId="0" applyNumberFormat="1" applyFont="1" applyFill="1" applyBorder="1" applyAlignment="1">
      <alignment horizontal="center" vertical="center"/>
    </xf>
    <xf numFmtId="182" fontId="6" fillId="33" borderId="10" xfId="42" applyNumberFormat="1" applyFont="1" applyFill="1" applyBorder="1" applyAlignment="1">
      <alignment horizontal="center" vertical="center"/>
    </xf>
    <xf numFmtId="170" fontId="16" fillId="0" borderId="10" xfId="0" applyNumberFormat="1" applyFont="1" applyBorder="1" applyAlignment="1">
      <alignment horizontal="center"/>
    </xf>
    <xf numFmtId="10" fontId="17" fillId="33" borderId="10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16" fillId="37" borderId="10" xfId="0" applyFont="1" applyFill="1" applyBorder="1" applyAlignment="1">
      <alignment horizontal="left" wrapText="1"/>
    </xf>
    <xf numFmtId="182" fontId="17" fillId="33" borderId="11" xfId="42" applyNumberFormat="1" applyFont="1" applyFill="1" applyBorder="1" applyAlignment="1">
      <alignment horizontal="center" vertical="center"/>
    </xf>
    <xf numFmtId="182" fontId="17" fillId="33" borderId="17" xfId="42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37" borderId="10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6" fillId="37" borderId="0" xfId="0" applyFont="1" applyFill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0" fontId="6" fillId="37" borderId="10" xfId="0" applyNumberFormat="1" applyFont="1" applyFill="1" applyBorder="1" applyAlignment="1">
      <alignment horizontal="center" vertical="center"/>
    </xf>
    <xf numFmtId="170" fontId="6" fillId="36" borderId="11" xfId="0" applyNumberFormat="1" applyFont="1" applyFill="1" applyBorder="1" applyAlignment="1">
      <alignment horizontal="center" vertical="center"/>
    </xf>
    <xf numFmtId="170" fontId="6" fillId="36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wrapText="1"/>
    </xf>
    <xf numFmtId="170" fontId="6" fillId="33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view="pageBreakPreview" zoomScale="70" zoomScaleNormal="80" zoomScaleSheetLayoutView="70" workbookViewId="0" topLeftCell="A172">
      <selection activeCell="O10" sqref="O10"/>
    </sheetView>
  </sheetViews>
  <sheetFormatPr defaultColWidth="8.796875" defaultRowHeight="14.25"/>
  <cols>
    <col min="1" max="1" width="7.69921875" style="0" customWidth="1"/>
    <col min="2" max="2" width="34.3984375" style="0" customWidth="1"/>
    <col min="3" max="3" width="8.09765625" style="28" customWidth="1"/>
    <col min="4" max="4" width="8.3984375" style="28" customWidth="1"/>
    <col min="5" max="5" width="8.59765625" style="28" customWidth="1"/>
    <col min="6" max="6" width="8.5" style="28" customWidth="1"/>
    <col min="7" max="7" width="9.3984375" style="0" customWidth="1"/>
    <col min="8" max="8" width="9.59765625" style="0" customWidth="1"/>
    <col min="9" max="9" width="12.19921875" style="0" customWidth="1"/>
    <col min="10" max="10" width="10.3984375" style="0" customWidth="1"/>
    <col min="11" max="11" width="18.5" style="0" customWidth="1"/>
    <col min="12" max="12" width="29.3984375" style="24" customWidth="1"/>
    <col min="13" max="14" width="9" style="13" customWidth="1"/>
  </cols>
  <sheetData>
    <row r="1" ht="15">
      <c r="A1" s="144" t="s">
        <v>211</v>
      </c>
    </row>
    <row r="2" spans="1:12" ht="15.75">
      <c r="A2" s="191" t="s">
        <v>212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38"/>
    </row>
    <row r="3" spans="1:12" ht="15.75">
      <c r="A3" s="191" t="s">
        <v>22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38"/>
    </row>
    <row r="4" spans="1:11" ht="15" customHeight="1">
      <c r="A4" s="191" t="s">
        <v>169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>
      <c r="A5" s="191" t="s">
        <v>168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2" ht="19.5" customHeight="1">
      <c r="A6" s="1"/>
      <c r="B6" s="1"/>
      <c r="C6" s="190" t="s">
        <v>26</v>
      </c>
      <c r="D6" s="190"/>
      <c r="E6" s="190"/>
      <c r="F6" s="190"/>
      <c r="G6" s="10"/>
      <c r="H6" s="10"/>
      <c r="I6" s="10"/>
      <c r="J6" s="10"/>
      <c r="K6" s="1"/>
      <c r="L6" s="25"/>
    </row>
    <row r="7" spans="1:12" ht="15" customHeight="1">
      <c r="A7" s="156" t="s">
        <v>0</v>
      </c>
      <c r="B7" s="156" t="s">
        <v>27</v>
      </c>
      <c r="C7" s="158" t="s">
        <v>1</v>
      </c>
      <c r="D7" s="158"/>
      <c r="E7" s="158"/>
      <c r="F7" s="156" t="s">
        <v>28</v>
      </c>
      <c r="G7" s="159" t="s">
        <v>48</v>
      </c>
      <c r="H7" s="159" t="s">
        <v>152</v>
      </c>
      <c r="I7" s="159" t="s">
        <v>49</v>
      </c>
      <c r="J7" s="189" t="s">
        <v>64</v>
      </c>
      <c r="K7" s="156" t="s">
        <v>23</v>
      </c>
      <c r="L7" s="176" t="s">
        <v>40</v>
      </c>
    </row>
    <row r="8" spans="1:12" ht="26.25" customHeight="1">
      <c r="A8" s="156"/>
      <c r="B8" s="156"/>
      <c r="C8" s="158" t="s">
        <v>2</v>
      </c>
      <c r="D8" s="158"/>
      <c r="E8" s="158"/>
      <c r="F8" s="156"/>
      <c r="G8" s="159"/>
      <c r="H8" s="159"/>
      <c r="I8" s="159"/>
      <c r="J8" s="189"/>
      <c r="K8" s="156"/>
      <c r="L8" s="176"/>
    </row>
    <row r="9" spans="1:12" ht="15" customHeight="1">
      <c r="A9" s="156"/>
      <c r="B9" s="156"/>
      <c r="C9" s="68" t="s">
        <v>6</v>
      </c>
      <c r="D9" s="68" t="s">
        <v>7</v>
      </c>
      <c r="E9" s="68" t="s">
        <v>8</v>
      </c>
      <c r="F9" s="156"/>
      <c r="G9" s="159"/>
      <c r="H9" s="159"/>
      <c r="I9" s="159"/>
      <c r="J9" s="189"/>
      <c r="K9" s="156"/>
      <c r="L9" s="176"/>
    </row>
    <row r="10" spans="1:12" ht="30.75" customHeight="1">
      <c r="A10" s="69" t="s">
        <v>9</v>
      </c>
      <c r="B10" s="70" t="s">
        <v>163</v>
      </c>
      <c r="C10" s="71">
        <v>30</v>
      </c>
      <c r="D10" s="71">
        <v>40</v>
      </c>
      <c r="E10" s="72"/>
      <c r="F10" s="71">
        <f>SUM(C10:E10)</f>
        <v>70</v>
      </c>
      <c r="G10" s="73">
        <f>F10/30</f>
        <v>2.3333333333333335</v>
      </c>
      <c r="H10" s="74">
        <v>2</v>
      </c>
      <c r="I10" s="74">
        <v>1</v>
      </c>
      <c r="J10" s="71">
        <f>SUM(H10:I10)</f>
        <v>3</v>
      </c>
      <c r="K10" s="75" t="s">
        <v>18</v>
      </c>
      <c r="L10" s="76" t="s">
        <v>197</v>
      </c>
    </row>
    <row r="11" spans="1:12" ht="17.25" customHeight="1">
      <c r="A11" s="69" t="s">
        <v>12</v>
      </c>
      <c r="B11" s="70" t="s">
        <v>66</v>
      </c>
      <c r="C11" s="71">
        <v>10</v>
      </c>
      <c r="D11" s="71">
        <v>10</v>
      </c>
      <c r="E11" s="71"/>
      <c r="F11" s="71">
        <f aca="true" t="shared" si="0" ref="F11:F23">SUM(C11:E11)</f>
        <v>20</v>
      </c>
      <c r="G11" s="73">
        <f aca="true" t="shared" si="1" ref="G11:G23">F11/30</f>
        <v>0.6666666666666666</v>
      </c>
      <c r="H11" s="74">
        <v>1</v>
      </c>
      <c r="I11" s="74">
        <v>1</v>
      </c>
      <c r="J11" s="71">
        <f>SUM(H11:I11)</f>
        <v>2</v>
      </c>
      <c r="K11" s="75" t="s">
        <v>18</v>
      </c>
      <c r="L11" s="76" t="s">
        <v>197</v>
      </c>
    </row>
    <row r="12" spans="1:12" ht="15" customHeight="1">
      <c r="A12" s="69" t="s">
        <v>25</v>
      </c>
      <c r="B12" s="70" t="s">
        <v>10</v>
      </c>
      <c r="C12" s="71">
        <v>15</v>
      </c>
      <c r="D12" s="71">
        <v>10</v>
      </c>
      <c r="E12" s="71"/>
      <c r="F12" s="71">
        <f t="shared" si="0"/>
        <v>25</v>
      </c>
      <c r="G12" s="73">
        <f t="shared" si="1"/>
        <v>0.8333333333333334</v>
      </c>
      <c r="H12" s="74">
        <v>1</v>
      </c>
      <c r="I12" s="74">
        <v>1</v>
      </c>
      <c r="J12" s="71">
        <f>SUM(H12:I12)</f>
        <v>2</v>
      </c>
      <c r="K12" s="75" t="s">
        <v>18</v>
      </c>
      <c r="L12" s="76" t="s">
        <v>197</v>
      </c>
    </row>
    <row r="13" spans="1:12" ht="19.5" customHeight="1">
      <c r="A13" s="69" t="s">
        <v>13</v>
      </c>
      <c r="B13" s="70" t="s">
        <v>84</v>
      </c>
      <c r="C13" s="71">
        <v>10</v>
      </c>
      <c r="D13" s="71">
        <v>12</v>
      </c>
      <c r="E13" s="72"/>
      <c r="F13" s="71">
        <f t="shared" si="0"/>
        <v>22</v>
      </c>
      <c r="G13" s="73">
        <f t="shared" si="1"/>
        <v>0.7333333333333333</v>
      </c>
      <c r="H13" s="74">
        <v>1</v>
      </c>
      <c r="I13" s="74">
        <v>1</v>
      </c>
      <c r="J13" s="71">
        <f aca="true" t="shared" si="2" ref="J13:J23">SUM(H13:I13)</f>
        <v>2</v>
      </c>
      <c r="K13" s="75" t="s">
        <v>18</v>
      </c>
      <c r="L13" s="76" t="s">
        <v>197</v>
      </c>
    </row>
    <row r="14" spans="1:12" ht="17.25" customHeight="1">
      <c r="A14" s="69" t="s">
        <v>21</v>
      </c>
      <c r="B14" s="70" t="s">
        <v>77</v>
      </c>
      <c r="C14" s="71">
        <v>25</v>
      </c>
      <c r="D14" s="71">
        <v>20</v>
      </c>
      <c r="E14" s="71"/>
      <c r="F14" s="71">
        <f t="shared" si="0"/>
        <v>45</v>
      </c>
      <c r="G14" s="73">
        <f t="shared" si="1"/>
        <v>1.5</v>
      </c>
      <c r="H14" s="74">
        <v>1.5</v>
      </c>
      <c r="I14" s="74">
        <v>2.5</v>
      </c>
      <c r="J14" s="71">
        <f t="shared" si="2"/>
        <v>4</v>
      </c>
      <c r="K14" s="77" t="s">
        <v>11</v>
      </c>
      <c r="L14" s="76" t="s">
        <v>199</v>
      </c>
    </row>
    <row r="15" spans="1:12" ht="33" customHeight="1">
      <c r="A15" s="69" t="s">
        <v>14</v>
      </c>
      <c r="B15" s="70" t="s">
        <v>109</v>
      </c>
      <c r="C15" s="71">
        <v>15</v>
      </c>
      <c r="D15" s="71"/>
      <c r="E15" s="71">
        <v>15</v>
      </c>
      <c r="F15" s="71">
        <f t="shared" si="0"/>
        <v>30</v>
      </c>
      <c r="G15" s="73">
        <f t="shared" si="1"/>
        <v>1</v>
      </c>
      <c r="H15" s="74">
        <v>1</v>
      </c>
      <c r="I15" s="74">
        <v>1</v>
      </c>
      <c r="J15" s="71">
        <f t="shared" si="2"/>
        <v>2</v>
      </c>
      <c r="K15" s="77" t="s">
        <v>11</v>
      </c>
      <c r="L15" s="76" t="s">
        <v>198</v>
      </c>
    </row>
    <row r="16" spans="1:12" ht="18" customHeight="1">
      <c r="A16" s="69" t="s">
        <v>15</v>
      </c>
      <c r="B16" s="70" t="s">
        <v>29</v>
      </c>
      <c r="C16" s="71"/>
      <c r="D16" s="71">
        <v>30</v>
      </c>
      <c r="E16" s="71"/>
      <c r="F16" s="71">
        <f t="shared" si="0"/>
        <v>30</v>
      </c>
      <c r="G16" s="73">
        <f t="shared" si="1"/>
        <v>1</v>
      </c>
      <c r="H16" s="74">
        <v>1</v>
      </c>
      <c r="I16" s="74">
        <v>1</v>
      </c>
      <c r="J16" s="71">
        <f t="shared" si="2"/>
        <v>2</v>
      </c>
      <c r="K16" s="75" t="s">
        <v>18</v>
      </c>
      <c r="L16" s="76" t="s">
        <v>58</v>
      </c>
    </row>
    <row r="17" spans="1:12" ht="17.25" customHeight="1">
      <c r="A17" s="69" t="s">
        <v>16</v>
      </c>
      <c r="B17" s="70" t="s">
        <v>59</v>
      </c>
      <c r="C17" s="72"/>
      <c r="D17" s="71">
        <v>30</v>
      </c>
      <c r="E17" s="72"/>
      <c r="F17" s="71">
        <f t="shared" si="0"/>
        <v>30</v>
      </c>
      <c r="G17" s="73"/>
      <c r="H17" s="74">
        <v>0</v>
      </c>
      <c r="I17" s="74">
        <v>0</v>
      </c>
      <c r="J17" s="71">
        <f t="shared" si="2"/>
        <v>0</v>
      </c>
      <c r="K17" s="78" t="s">
        <v>18</v>
      </c>
      <c r="L17" s="76" t="s">
        <v>198</v>
      </c>
    </row>
    <row r="18" spans="1:12" s="13" customFormat="1" ht="16.5" customHeight="1">
      <c r="A18" s="69" t="s">
        <v>17</v>
      </c>
      <c r="B18" s="70" t="s">
        <v>93</v>
      </c>
      <c r="C18" s="72">
        <v>10</v>
      </c>
      <c r="D18" s="71"/>
      <c r="E18" s="72">
        <v>15</v>
      </c>
      <c r="F18" s="71">
        <f t="shared" si="0"/>
        <v>25</v>
      </c>
      <c r="G18" s="73">
        <f t="shared" si="1"/>
        <v>0.8333333333333334</v>
      </c>
      <c r="H18" s="74">
        <v>1</v>
      </c>
      <c r="I18" s="74">
        <v>1</v>
      </c>
      <c r="J18" s="71">
        <f t="shared" si="2"/>
        <v>2</v>
      </c>
      <c r="K18" s="78" t="s">
        <v>18</v>
      </c>
      <c r="L18" s="76" t="s">
        <v>198</v>
      </c>
    </row>
    <row r="19" spans="1:12" s="13" customFormat="1" ht="32.25" customHeight="1">
      <c r="A19" s="69" t="s">
        <v>19</v>
      </c>
      <c r="B19" s="70" t="s">
        <v>104</v>
      </c>
      <c r="C19" s="72">
        <v>30</v>
      </c>
      <c r="D19" s="71">
        <v>30</v>
      </c>
      <c r="E19" s="72"/>
      <c r="F19" s="71">
        <f t="shared" si="0"/>
        <v>60</v>
      </c>
      <c r="G19" s="73">
        <f t="shared" si="1"/>
        <v>2</v>
      </c>
      <c r="H19" s="74">
        <v>2</v>
      </c>
      <c r="I19" s="74">
        <v>1</v>
      </c>
      <c r="J19" s="71">
        <f t="shared" si="2"/>
        <v>3</v>
      </c>
      <c r="K19" s="78" t="s">
        <v>18</v>
      </c>
      <c r="L19" s="76" t="s">
        <v>197</v>
      </c>
    </row>
    <row r="20" spans="1:12" s="13" customFormat="1" ht="18" customHeight="1">
      <c r="A20" s="69" t="s">
        <v>50</v>
      </c>
      <c r="B20" s="70" t="s">
        <v>91</v>
      </c>
      <c r="C20" s="72">
        <v>10</v>
      </c>
      <c r="D20" s="71"/>
      <c r="E20" s="72">
        <v>15</v>
      </c>
      <c r="F20" s="71">
        <f t="shared" si="0"/>
        <v>25</v>
      </c>
      <c r="G20" s="73">
        <f t="shared" si="1"/>
        <v>0.8333333333333334</v>
      </c>
      <c r="H20" s="74">
        <v>1</v>
      </c>
      <c r="I20" s="74">
        <v>1</v>
      </c>
      <c r="J20" s="71">
        <f t="shared" si="2"/>
        <v>2</v>
      </c>
      <c r="K20" s="78" t="s">
        <v>18</v>
      </c>
      <c r="L20" s="76" t="s">
        <v>198</v>
      </c>
    </row>
    <row r="21" spans="1:12" s="13" customFormat="1" ht="17.25" customHeight="1">
      <c r="A21" s="69" t="s">
        <v>67</v>
      </c>
      <c r="B21" s="70" t="s">
        <v>24</v>
      </c>
      <c r="C21" s="71">
        <v>15</v>
      </c>
      <c r="D21" s="71">
        <v>15</v>
      </c>
      <c r="E21" s="71"/>
      <c r="F21" s="71">
        <f t="shared" si="0"/>
        <v>30</v>
      </c>
      <c r="G21" s="73">
        <f t="shared" si="1"/>
        <v>1</v>
      </c>
      <c r="H21" s="74">
        <v>1</v>
      </c>
      <c r="I21" s="74">
        <v>1</v>
      </c>
      <c r="J21" s="71">
        <f t="shared" si="2"/>
        <v>2</v>
      </c>
      <c r="K21" s="75" t="s">
        <v>18</v>
      </c>
      <c r="L21" s="76" t="s">
        <v>197</v>
      </c>
    </row>
    <row r="22" spans="1:12" s="13" customFormat="1" ht="17.25" customHeight="1">
      <c r="A22" s="69" t="s">
        <v>68</v>
      </c>
      <c r="B22" s="70" t="s">
        <v>92</v>
      </c>
      <c r="C22" s="71">
        <v>10</v>
      </c>
      <c r="D22" s="71"/>
      <c r="E22" s="71">
        <v>15</v>
      </c>
      <c r="F22" s="71">
        <f t="shared" si="0"/>
        <v>25</v>
      </c>
      <c r="G22" s="73">
        <f t="shared" si="1"/>
        <v>0.8333333333333334</v>
      </c>
      <c r="H22" s="74">
        <v>1</v>
      </c>
      <c r="I22" s="74">
        <v>1</v>
      </c>
      <c r="J22" s="71">
        <f t="shared" si="2"/>
        <v>2</v>
      </c>
      <c r="K22" s="78" t="s">
        <v>18</v>
      </c>
      <c r="L22" s="76" t="s">
        <v>198</v>
      </c>
    </row>
    <row r="23" spans="1:12" s="13" customFormat="1" ht="16.5" customHeight="1">
      <c r="A23" s="69" t="s">
        <v>75</v>
      </c>
      <c r="B23" s="70" t="s">
        <v>94</v>
      </c>
      <c r="C23" s="79">
        <v>10</v>
      </c>
      <c r="D23" s="79"/>
      <c r="E23" s="79">
        <v>10</v>
      </c>
      <c r="F23" s="71">
        <f t="shared" si="0"/>
        <v>20</v>
      </c>
      <c r="G23" s="73">
        <f t="shared" si="1"/>
        <v>0.6666666666666666</v>
      </c>
      <c r="H23" s="74">
        <v>1</v>
      </c>
      <c r="I23" s="74">
        <v>1</v>
      </c>
      <c r="J23" s="71">
        <f t="shared" si="2"/>
        <v>2</v>
      </c>
      <c r="K23" s="75" t="s">
        <v>18</v>
      </c>
      <c r="L23" s="76" t="s">
        <v>198</v>
      </c>
    </row>
    <row r="24" spans="1:14" s="8" customFormat="1" ht="15" customHeight="1">
      <c r="A24" s="178" t="s">
        <v>3</v>
      </c>
      <c r="B24" s="178"/>
      <c r="C24" s="80">
        <f aca="true" t="shared" si="3" ref="C24:J24">SUM(C10:C23)</f>
        <v>190</v>
      </c>
      <c r="D24" s="80">
        <f t="shared" si="3"/>
        <v>197</v>
      </c>
      <c r="E24" s="80">
        <f t="shared" si="3"/>
        <v>70</v>
      </c>
      <c r="F24" s="80">
        <f t="shared" si="3"/>
        <v>457</v>
      </c>
      <c r="G24" s="81">
        <f t="shared" si="3"/>
        <v>14.233333333333334</v>
      </c>
      <c r="H24" s="81">
        <f t="shared" si="3"/>
        <v>15.5</v>
      </c>
      <c r="I24" s="81">
        <f t="shared" si="3"/>
        <v>14.5</v>
      </c>
      <c r="J24" s="81">
        <f t="shared" si="3"/>
        <v>30</v>
      </c>
      <c r="K24" s="82" t="s">
        <v>74</v>
      </c>
      <c r="L24" s="83"/>
      <c r="M24" s="14"/>
      <c r="N24" s="14"/>
    </row>
    <row r="25" spans="1:12" ht="15" customHeight="1">
      <c r="A25" s="4"/>
      <c r="B25" s="77" t="s">
        <v>31</v>
      </c>
      <c r="C25" s="184">
        <v>4</v>
      </c>
      <c r="D25" s="184"/>
      <c r="E25" s="184"/>
      <c r="F25" s="77"/>
      <c r="G25" s="84"/>
      <c r="H25" s="160" t="s">
        <v>165</v>
      </c>
      <c r="I25" s="160"/>
      <c r="J25" s="160"/>
      <c r="K25" s="160"/>
      <c r="L25" s="86">
        <f>F24/15</f>
        <v>30.466666666666665</v>
      </c>
    </row>
    <row r="26" spans="1:12" ht="15" customHeight="1">
      <c r="A26" s="4"/>
      <c r="B26" s="88" t="s">
        <v>32</v>
      </c>
      <c r="C26" s="200">
        <v>2</v>
      </c>
      <c r="D26" s="200"/>
      <c r="E26" s="200"/>
      <c r="F26" s="184"/>
      <c r="G26" s="184"/>
      <c r="H26" s="184"/>
      <c r="I26" s="184"/>
      <c r="J26" s="184"/>
      <c r="K26" s="184"/>
      <c r="L26" s="25"/>
    </row>
    <row r="27" spans="1:12" ht="21.75" customHeight="1">
      <c r="A27" s="168" t="s">
        <v>83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25"/>
    </row>
    <row r="28" spans="1:12" ht="21" customHeight="1">
      <c r="A28" s="4"/>
      <c r="B28" s="4"/>
      <c r="C28" s="179" t="s">
        <v>30</v>
      </c>
      <c r="D28" s="179"/>
      <c r="E28" s="179"/>
      <c r="F28" s="179"/>
      <c r="G28" s="9"/>
      <c r="H28" s="9"/>
      <c r="I28" s="9"/>
      <c r="J28" s="9"/>
      <c r="K28" s="11"/>
      <c r="L28" s="33"/>
    </row>
    <row r="29" spans="1:12" ht="26.25" customHeight="1">
      <c r="A29" s="55"/>
      <c r="B29" s="56"/>
      <c r="C29" s="158" t="s">
        <v>1</v>
      </c>
      <c r="D29" s="158"/>
      <c r="E29" s="158"/>
      <c r="F29" s="156" t="s">
        <v>28</v>
      </c>
      <c r="G29" s="150" t="s">
        <v>48</v>
      </c>
      <c r="H29" s="159" t="s">
        <v>152</v>
      </c>
      <c r="I29" s="150" t="s">
        <v>49</v>
      </c>
      <c r="J29" s="153" t="s">
        <v>64</v>
      </c>
      <c r="K29" s="156" t="s">
        <v>23</v>
      </c>
      <c r="L29" s="176" t="s">
        <v>40</v>
      </c>
    </row>
    <row r="30" spans="1:12" ht="24" customHeight="1">
      <c r="A30" s="158" t="s">
        <v>0</v>
      </c>
      <c r="B30" s="177" t="s">
        <v>27</v>
      </c>
      <c r="C30" s="158" t="s">
        <v>2</v>
      </c>
      <c r="D30" s="158"/>
      <c r="E30" s="158"/>
      <c r="F30" s="156"/>
      <c r="G30" s="151"/>
      <c r="H30" s="159"/>
      <c r="I30" s="151"/>
      <c r="J30" s="154"/>
      <c r="K30" s="156"/>
      <c r="L30" s="176"/>
    </row>
    <row r="31" spans="1:12" s="13" customFormat="1" ht="16.5" customHeight="1">
      <c r="A31" s="158"/>
      <c r="B31" s="177"/>
      <c r="C31" s="68" t="s">
        <v>6</v>
      </c>
      <c r="D31" s="68" t="s">
        <v>7</v>
      </c>
      <c r="E31" s="68" t="s">
        <v>8</v>
      </c>
      <c r="F31" s="156"/>
      <c r="G31" s="152"/>
      <c r="H31" s="159"/>
      <c r="I31" s="152"/>
      <c r="J31" s="155"/>
      <c r="K31" s="156"/>
      <c r="L31" s="176"/>
    </row>
    <row r="32" spans="1:12" s="13" customFormat="1" ht="33" customHeight="1">
      <c r="A32" s="77" t="s">
        <v>69</v>
      </c>
      <c r="B32" s="70" t="s">
        <v>164</v>
      </c>
      <c r="C32" s="71">
        <v>30</v>
      </c>
      <c r="D32" s="71">
        <v>40</v>
      </c>
      <c r="E32" s="72"/>
      <c r="F32" s="71">
        <f>SUM(C32:E32)</f>
        <v>70</v>
      </c>
      <c r="G32" s="73">
        <f>F32/30</f>
        <v>2.3333333333333335</v>
      </c>
      <c r="H32" s="74">
        <v>2</v>
      </c>
      <c r="I32" s="74">
        <v>1</v>
      </c>
      <c r="J32" s="71">
        <f>SUM(H32:I32)</f>
        <v>3</v>
      </c>
      <c r="K32" s="77" t="s">
        <v>51</v>
      </c>
      <c r="L32" s="76" t="s">
        <v>197</v>
      </c>
    </row>
    <row r="33" spans="1:12" s="13" customFormat="1" ht="18.75" customHeight="1">
      <c r="A33" s="77" t="s">
        <v>12</v>
      </c>
      <c r="B33" s="70" t="s">
        <v>45</v>
      </c>
      <c r="C33" s="72"/>
      <c r="D33" s="71">
        <v>30</v>
      </c>
      <c r="E33" s="72"/>
      <c r="F33" s="71">
        <f aca="true" t="shared" si="4" ref="F33:F42">SUM(C33:E33)</f>
        <v>30</v>
      </c>
      <c r="G33" s="73">
        <f aca="true" t="shared" si="5" ref="G33:G42">F33/30</f>
        <v>1</v>
      </c>
      <c r="H33" s="74">
        <v>1</v>
      </c>
      <c r="I33" s="74">
        <v>1</v>
      </c>
      <c r="J33" s="71">
        <f aca="true" t="shared" si="6" ref="J33:J43">SUM(H33:I33)</f>
        <v>2</v>
      </c>
      <c r="K33" s="85" t="s">
        <v>20</v>
      </c>
      <c r="L33" s="76" t="s">
        <v>58</v>
      </c>
    </row>
    <row r="34" spans="1:12" s="13" customFormat="1" ht="34.5" customHeight="1">
      <c r="A34" s="77" t="s">
        <v>25</v>
      </c>
      <c r="B34" s="70" t="s">
        <v>105</v>
      </c>
      <c r="C34" s="71">
        <v>30</v>
      </c>
      <c r="D34" s="72">
        <v>30</v>
      </c>
      <c r="E34" s="71"/>
      <c r="F34" s="71">
        <f t="shared" si="4"/>
        <v>60</v>
      </c>
      <c r="G34" s="73">
        <f t="shared" si="5"/>
        <v>2</v>
      </c>
      <c r="H34" s="74">
        <v>2</v>
      </c>
      <c r="I34" s="74">
        <v>1</v>
      </c>
      <c r="J34" s="71">
        <f t="shared" si="6"/>
        <v>3</v>
      </c>
      <c r="K34" s="77" t="s">
        <v>51</v>
      </c>
      <c r="L34" s="76" t="s">
        <v>197</v>
      </c>
    </row>
    <row r="35" spans="1:12" s="13" customFormat="1" ht="19.5" customHeight="1">
      <c r="A35" s="77" t="s">
        <v>13</v>
      </c>
      <c r="B35" s="70" t="s">
        <v>65</v>
      </c>
      <c r="C35" s="71">
        <v>15</v>
      </c>
      <c r="D35" s="72">
        <v>15</v>
      </c>
      <c r="E35" s="71"/>
      <c r="F35" s="71">
        <f t="shared" si="4"/>
        <v>30</v>
      </c>
      <c r="G35" s="73">
        <f t="shared" si="5"/>
        <v>1</v>
      </c>
      <c r="H35" s="74">
        <v>1</v>
      </c>
      <c r="I35" s="74">
        <v>2</v>
      </c>
      <c r="J35" s="71">
        <f t="shared" si="6"/>
        <v>3</v>
      </c>
      <c r="K35" s="75" t="s">
        <v>18</v>
      </c>
      <c r="L35" s="76" t="s">
        <v>197</v>
      </c>
    </row>
    <row r="36" spans="1:12" s="13" customFormat="1" ht="19.5" customHeight="1">
      <c r="A36" s="77" t="s">
        <v>21</v>
      </c>
      <c r="B36" s="70" t="s">
        <v>87</v>
      </c>
      <c r="C36" s="71">
        <v>20</v>
      </c>
      <c r="D36" s="72">
        <v>25</v>
      </c>
      <c r="E36" s="72"/>
      <c r="F36" s="71">
        <f t="shared" si="4"/>
        <v>45</v>
      </c>
      <c r="G36" s="73">
        <f t="shared" si="5"/>
        <v>1.5</v>
      </c>
      <c r="H36" s="74">
        <v>1.5</v>
      </c>
      <c r="I36" s="74">
        <v>1</v>
      </c>
      <c r="J36" s="71">
        <f t="shared" si="6"/>
        <v>2.5</v>
      </c>
      <c r="K36" s="77" t="s">
        <v>11</v>
      </c>
      <c r="L36" s="76" t="s">
        <v>199</v>
      </c>
    </row>
    <row r="37" spans="1:12" s="13" customFormat="1" ht="21" customHeight="1">
      <c r="A37" s="77" t="s">
        <v>14</v>
      </c>
      <c r="B37" s="70" t="s">
        <v>112</v>
      </c>
      <c r="C37" s="89">
        <v>10</v>
      </c>
      <c r="D37" s="89"/>
      <c r="E37" s="89">
        <v>12</v>
      </c>
      <c r="F37" s="71">
        <f t="shared" si="4"/>
        <v>22</v>
      </c>
      <c r="G37" s="73">
        <f t="shared" si="5"/>
        <v>0.7333333333333333</v>
      </c>
      <c r="H37" s="90">
        <v>1</v>
      </c>
      <c r="I37" s="90">
        <v>1</v>
      </c>
      <c r="J37" s="71">
        <f t="shared" si="6"/>
        <v>2</v>
      </c>
      <c r="K37" s="75" t="s">
        <v>18</v>
      </c>
      <c r="L37" s="76" t="s">
        <v>198</v>
      </c>
    </row>
    <row r="38" spans="1:12" s="13" customFormat="1" ht="21" customHeight="1">
      <c r="A38" s="77" t="s">
        <v>15</v>
      </c>
      <c r="B38" s="91" t="s">
        <v>111</v>
      </c>
      <c r="C38" s="72">
        <v>10</v>
      </c>
      <c r="D38" s="71"/>
      <c r="E38" s="72">
        <v>10</v>
      </c>
      <c r="F38" s="71">
        <f t="shared" si="4"/>
        <v>20</v>
      </c>
      <c r="G38" s="92">
        <f t="shared" si="5"/>
        <v>0.6666666666666666</v>
      </c>
      <c r="H38" s="74">
        <v>1</v>
      </c>
      <c r="I38" s="74">
        <v>1</v>
      </c>
      <c r="J38" s="79">
        <f t="shared" si="6"/>
        <v>2</v>
      </c>
      <c r="K38" s="93" t="s">
        <v>20</v>
      </c>
      <c r="L38" s="76" t="s">
        <v>198</v>
      </c>
    </row>
    <row r="39" spans="1:12" s="13" customFormat="1" ht="19.5" customHeight="1">
      <c r="A39" s="77" t="s">
        <v>16</v>
      </c>
      <c r="B39" s="94" t="s">
        <v>86</v>
      </c>
      <c r="C39" s="95">
        <v>10</v>
      </c>
      <c r="D39" s="79"/>
      <c r="E39" s="95">
        <v>15</v>
      </c>
      <c r="F39" s="71">
        <f t="shared" si="4"/>
        <v>25</v>
      </c>
      <c r="G39" s="73">
        <f t="shared" si="5"/>
        <v>0.8333333333333334</v>
      </c>
      <c r="H39" s="74">
        <v>1</v>
      </c>
      <c r="I39" s="74">
        <v>1</v>
      </c>
      <c r="J39" s="71">
        <f t="shared" si="6"/>
        <v>2</v>
      </c>
      <c r="K39" s="75" t="s">
        <v>18</v>
      </c>
      <c r="L39" s="76" t="s">
        <v>198</v>
      </c>
    </row>
    <row r="40" spans="1:12" s="13" customFormat="1" ht="18.75" customHeight="1">
      <c r="A40" s="77" t="s">
        <v>17</v>
      </c>
      <c r="B40" s="94" t="s">
        <v>88</v>
      </c>
      <c r="C40" s="79">
        <v>10</v>
      </c>
      <c r="D40" s="79"/>
      <c r="E40" s="79">
        <v>10</v>
      </c>
      <c r="F40" s="71">
        <f t="shared" si="4"/>
        <v>20</v>
      </c>
      <c r="G40" s="73">
        <f t="shared" si="5"/>
        <v>0.6666666666666666</v>
      </c>
      <c r="H40" s="74">
        <v>1</v>
      </c>
      <c r="I40" s="74">
        <v>0.5</v>
      </c>
      <c r="J40" s="79">
        <f t="shared" si="6"/>
        <v>1.5</v>
      </c>
      <c r="K40" s="75" t="s">
        <v>20</v>
      </c>
      <c r="L40" s="76" t="s">
        <v>197</v>
      </c>
    </row>
    <row r="41" spans="1:12" s="13" customFormat="1" ht="18.75" customHeight="1">
      <c r="A41" s="77" t="s">
        <v>19</v>
      </c>
      <c r="B41" s="70" t="s">
        <v>97</v>
      </c>
      <c r="C41" s="71">
        <v>20</v>
      </c>
      <c r="D41" s="71">
        <v>20</v>
      </c>
      <c r="E41" s="71"/>
      <c r="F41" s="71">
        <f t="shared" si="4"/>
        <v>40</v>
      </c>
      <c r="G41" s="73">
        <f t="shared" si="5"/>
        <v>1.3333333333333333</v>
      </c>
      <c r="H41" s="96">
        <v>1</v>
      </c>
      <c r="I41" s="96">
        <v>1</v>
      </c>
      <c r="J41" s="95">
        <f t="shared" si="6"/>
        <v>2</v>
      </c>
      <c r="K41" s="75" t="s">
        <v>20</v>
      </c>
      <c r="L41" s="76" t="s">
        <v>199</v>
      </c>
    </row>
    <row r="42" spans="1:12" s="13" customFormat="1" ht="18.75" customHeight="1">
      <c r="A42" s="77" t="s">
        <v>50</v>
      </c>
      <c r="B42" s="70" t="s">
        <v>81</v>
      </c>
      <c r="C42" s="71">
        <v>15</v>
      </c>
      <c r="D42" s="71">
        <v>15</v>
      </c>
      <c r="E42" s="71"/>
      <c r="F42" s="71">
        <f t="shared" si="4"/>
        <v>30</v>
      </c>
      <c r="G42" s="97">
        <f t="shared" si="5"/>
        <v>1</v>
      </c>
      <c r="H42" s="74">
        <v>1</v>
      </c>
      <c r="I42" s="74">
        <v>2</v>
      </c>
      <c r="J42" s="79">
        <f t="shared" si="6"/>
        <v>3</v>
      </c>
      <c r="K42" s="75" t="s">
        <v>18</v>
      </c>
      <c r="L42" s="76" t="s">
        <v>199</v>
      </c>
    </row>
    <row r="43" spans="1:14" s="8" customFormat="1" ht="36" customHeight="1">
      <c r="A43" s="77" t="s">
        <v>67</v>
      </c>
      <c r="B43" s="98" t="s">
        <v>159</v>
      </c>
      <c r="C43" s="71"/>
      <c r="D43" s="71"/>
      <c r="E43" s="71"/>
      <c r="F43" s="71">
        <v>80</v>
      </c>
      <c r="G43" s="73">
        <f>F43/25</f>
        <v>3.2</v>
      </c>
      <c r="H43" s="74">
        <v>3</v>
      </c>
      <c r="I43" s="74">
        <v>1</v>
      </c>
      <c r="J43" s="71">
        <f t="shared" si="6"/>
        <v>4</v>
      </c>
      <c r="K43" s="75" t="s">
        <v>18</v>
      </c>
      <c r="L43" s="99" t="s">
        <v>182</v>
      </c>
      <c r="M43" s="14"/>
      <c r="N43" s="14"/>
    </row>
    <row r="44" spans="1:12" ht="20.25" customHeight="1">
      <c r="A44" s="178" t="s">
        <v>3</v>
      </c>
      <c r="B44" s="178"/>
      <c r="C44" s="80">
        <f aca="true" t="shared" si="7" ref="C44:J44">SUM(C32:C43)</f>
        <v>170</v>
      </c>
      <c r="D44" s="80">
        <f t="shared" si="7"/>
        <v>175</v>
      </c>
      <c r="E44" s="80">
        <f t="shared" si="7"/>
        <v>47</v>
      </c>
      <c r="F44" s="80">
        <f t="shared" si="7"/>
        <v>472</v>
      </c>
      <c r="G44" s="81">
        <f t="shared" si="7"/>
        <v>16.266666666666666</v>
      </c>
      <c r="H44" s="81">
        <f t="shared" si="7"/>
        <v>16.5</v>
      </c>
      <c r="I44" s="81">
        <f t="shared" si="7"/>
        <v>13.5</v>
      </c>
      <c r="J44" s="81">
        <f t="shared" si="7"/>
        <v>30</v>
      </c>
      <c r="K44" s="82" t="s">
        <v>42</v>
      </c>
      <c r="L44" s="83"/>
    </row>
    <row r="45" spans="1:12" ht="33.75" customHeight="1">
      <c r="A45" s="146"/>
      <c r="B45" s="147"/>
      <c r="C45" s="147"/>
      <c r="D45" s="147"/>
      <c r="E45" s="147"/>
      <c r="F45" s="147"/>
      <c r="G45" s="148"/>
      <c r="H45" s="160" t="s">
        <v>170</v>
      </c>
      <c r="I45" s="160"/>
      <c r="J45" s="160"/>
      <c r="K45" s="160"/>
      <c r="L45" s="100">
        <f>K46/13</f>
        <v>30.153846153846153</v>
      </c>
    </row>
    <row r="46" spans="1:12" ht="20.25" customHeight="1">
      <c r="A46" s="168" t="s">
        <v>195</v>
      </c>
      <c r="B46" s="168"/>
      <c r="C46" s="168"/>
      <c r="D46" s="168"/>
      <c r="E46" s="168"/>
      <c r="F46" s="168"/>
      <c r="G46" s="168"/>
      <c r="H46" s="168"/>
      <c r="I46" s="184" t="s">
        <v>166</v>
      </c>
      <c r="J46" s="184"/>
      <c r="K46" s="101">
        <f>F32+F33+F34+F35+F36+F37+F39+F40+F41+F38+F42</f>
        <v>392</v>
      </c>
      <c r="L46" s="41"/>
    </row>
    <row r="47" spans="1:12" ht="20.25" customHeight="1">
      <c r="A47" s="168" t="s">
        <v>196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41"/>
    </row>
    <row r="48" spans="1:12" ht="20.25" customHeight="1">
      <c r="A48" s="166" t="s">
        <v>54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25"/>
    </row>
    <row r="49" spans="1:12" ht="22.5" customHeight="1">
      <c r="A49" s="168" t="s">
        <v>83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29"/>
    </row>
    <row r="50" spans="1:12" ht="23.25" customHeight="1">
      <c r="A50" s="59"/>
      <c r="B50" s="2"/>
      <c r="C50" s="179" t="s">
        <v>33</v>
      </c>
      <c r="D50" s="179"/>
      <c r="E50" s="179"/>
      <c r="F50" s="179"/>
      <c r="G50" s="9"/>
      <c r="H50" s="9"/>
      <c r="I50" s="9"/>
      <c r="J50" s="9"/>
      <c r="K50" s="3"/>
      <c r="L50" s="33"/>
    </row>
    <row r="51" spans="1:12" ht="30" customHeight="1">
      <c r="A51" s="55"/>
      <c r="B51" s="56"/>
      <c r="C51" s="158" t="s">
        <v>1</v>
      </c>
      <c r="D51" s="158"/>
      <c r="E51" s="158"/>
      <c r="F51" s="187" t="s">
        <v>28</v>
      </c>
      <c r="G51" s="150" t="s">
        <v>48</v>
      </c>
      <c r="H51" s="159" t="s">
        <v>152</v>
      </c>
      <c r="I51" s="150" t="s">
        <v>49</v>
      </c>
      <c r="J51" s="153" t="s">
        <v>64</v>
      </c>
      <c r="K51" s="156" t="s">
        <v>23</v>
      </c>
      <c r="L51" s="176" t="s">
        <v>40</v>
      </c>
    </row>
    <row r="52" spans="1:12" ht="21.75" customHeight="1">
      <c r="A52" s="158" t="s">
        <v>0</v>
      </c>
      <c r="B52" s="158" t="s">
        <v>27</v>
      </c>
      <c r="C52" s="188" t="s">
        <v>2</v>
      </c>
      <c r="D52" s="158"/>
      <c r="E52" s="158"/>
      <c r="F52" s="187"/>
      <c r="G52" s="151"/>
      <c r="H52" s="159"/>
      <c r="I52" s="151"/>
      <c r="J52" s="154"/>
      <c r="K52" s="156"/>
      <c r="L52" s="176"/>
    </row>
    <row r="53" spans="1:12" ht="15" customHeight="1">
      <c r="A53" s="158"/>
      <c r="B53" s="158"/>
      <c r="C53" s="104" t="s">
        <v>6</v>
      </c>
      <c r="D53" s="68" t="s">
        <v>7</v>
      </c>
      <c r="E53" s="68" t="s">
        <v>8</v>
      </c>
      <c r="F53" s="187"/>
      <c r="G53" s="152"/>
      <c r="H53" s="159"/>
      <c r="I53" s="152"/>
      <c r="J53" s="155"/>
      <c r="K53" s="156"/>
      <c r="L53" s="176"/>
    </row>
    <row r="54" spans="1:12" ht="18" customHeight="1">
      <c r="A54" s="77" t="s">
        <v>69</v>
      </c>
      <c r="B54" s="106" t="s">
        <v>73</v>
      </c>
      <c r="C54" s="95">
        <v>10</v>
      </c>
      <c r="D54" s="79">
        <v>20</v>
      </c>
      <c r="E54" s="112"/>
      <c r="F54" s="113">
        <f>SUM(C54:E54)</f>
        <v>30</v>
      </c>
      <c r="G54" s="110">
        <f>F54/30</f>
        <v>1</v>
      </c>
      <c r="H54" s="74">
        <v>1</v>
      </c>
      <c r="I54" s="74">
        <v>1</v>
      </c>
      <c r="J54" s="95">
        <f>SUM(H54:I54)</f>
        <v>2</v>
      </c>
      <c r="K54" s="75" t="s">
        <v>18</v>
      </c>
      <c r="L54" s="76" t="s">
        <v>197</v>
      </c>
    </row>
    <row r="55" spans="1:12" ht="18.75" customHeight="1">
      <c r="A55" s="77" t="s">
        <v>12</v>
      </c>
      <c r="B55" s="107" t="s">
        <v>96</v>
      </c>
      <c r="C55" s="95">
        <v>20</v>
      </c>
      <c r="D55" s="79">
        <v>20</v>
      </c>
      <c r="E55" s="95"/>
      <c r="F55" s="113">
        <f aca="true" t="shared" si="8" ref="F55:F66">SUM(C55:E55)</f>
        <v>40</v>
      </c>
      <c r="G55" s="110">
        <f>F55/30</f>
        <v>1.3333333333333333</v>
      </c>
      <c r="H55" s="74">
        <v>1</v>
      </c>
      <c r="I55" s="74">
        <v>1</v>
      </c>
      <c r="J55" s="95">
        <f>SUM(H55:I55)</f>
        <v>2</v>
      </c>
      <c r="K55" s="75" t="s">
        <v>18</v>
      </c>
      <c r="L55" s="76" t="s">
        <v>197</v>
      </c>
    </row>
    <row r="56" spans="1:12" ht="17.25" customHeight="1">
      <c r="A56" s="77" t="s">
        <v>25</v>
      </c>
      <c r="B56" s="107" t="s">
        <v>150</v>
      </c>
      <c r="C56" s="79">
        <v>15</v>
      </c>
      <c r="D56" s="79">
        <v>30</v>
      </c>
      <c r="E56" s="79"/>
      <c r="F56" s="113">
        <f t="shared" si="8"/>
        <v>45</v>
      </c>
      <c r="G56" s="110">
        <f>F56/30</f>
        <v>1.5</v>
      </c>
      <c r="H56" s="74">
        <v>1.5</v>
      </c>
      <c r="I56" s="74">
        <v>1</v>
      </c>
      <c r="J56" s="95">
        <f>SUM(H56:I56)</f>
        <v>2.5</v>
      </c>
      <c r="K56" s="75" t="s">
        <v>18</v>
      </c>
      <c r="L56" s="76" t="s">
        <v>199</v>
      </c>
    </row>
    <row r="57" spans="1:12" ht="20.25" customHeight="1">
      <c r="A57" s="77" t="s">
        <v>13</v>
      </c>
      <c r="B57" s="106" t="s">
        <v>98</v>
      </c>
      <c r="C57" s="71">
        <v>20</v>
      </c>
      <c r="D57" s="71">
        <v>40</v>
      </c>
      <c r="E57" s="71"/>
      <c r="F57" s="113">
        <f t="shared" si="8"/>
        <v>60</v>
      </c>
      <c r="G57" s="110">
        <f>F57/30</f>
        <v>2</v>
      </c>
      <c r="H57" s="96">
        <v>2</v>
      </c>
      <c r="I57" s="96">
        <v>2</v>
      </c>
      <c r="J57" s="95">
        <f>SUM(H57:I57)</f>
        <v>4</v>
      </c>
      <c r="K57" s="77" t="s">
        <v>51</v>
      </c>
      <c r="L57" s="76" t="s">
        <v>199</v>
      </c>
    </row>
    <row r="58" spans="1:12" ht="18.75" customHeight="1">
      <c r="A58" s="77" t="s">
        <v>21</v>
      </c>
      <c r="B58" s="106" t="s">
        <v>99</v>
      </c>
      <c r="C58" s="89">
        <v>10</v>
      </c>
      <c r="D58" s="89">
        <v>60</v>
      </c>
      <c r="E58" s="89"/>
      <c r="F58" s="113">
        <f t="shared" si="8"/>
        <v>70</v>
      </c>
      <c r="G58" s="110">
        <f aca="true" t="shared" si="9" ref="G58:G66">F58/30</f>
        <v>2.3333333333333335</v>
      </c>
      <c r="H58" s="90">
        <v>2</v>
      </c>
      <c r="I58" s="90">
        <v>2</v>
      </c>
      <c r="J58" s="95">
        <f>SUM(H58:I58)</f>
        <v>4</v>
      </c>
      <c r="K58" s="77" t="s">
        <v>11</v>
      </c>
      <c r="L58" s="76" t="s">
        <v>199</v>
      </c>
    </row>
    <row r="59" spans="1:12" ht="18" customHeight="1">
      <c r="A59" s="77" t="s">
        <v>14</v>
      </c>
      <c r="B59" s="107" t="s">
        <v>46</v>
      </c>
      <c r="C59" s="95"/>
      <c r="D59" s="79">
        <v>30</v>
      </c>
      <c r="E59" s="95"/>
      <c r="F59" s="113">
        <f t="shared" si="8"/>
        <v>30</v>
      </c>
      <c r="G59" s="110">
        <f t="shared" si="9"/>
        <v>1</v>
      </c>
      <c r="H59" s="74">
        <v>1</v>
      </c>
      <c r="I59" s="74">
        <v>1</v>
      </c>
      <c r="J59" s="95">
        <f aca="true" t="shared" si="10" ref="J59:J66">SUM(H59:I59)</f>
        <v>2</v>
      </c>
      <c r="K59" s="85" t="s">
        <v>20</v>
      </c>
      <c r="L59" s="76" t="s">
        <v>58</v>
      </c>
    </row>
    <row r="60" spans="1:12" ht="18" customHeight="1">
      <c r="A60" s="77" t="s">
        <v>15</v>
      </c>
      <c r="B60" s="106" t="s">
        <v>72</v>
      </c>
      <c r="C60" s="71">
        <v>10</v>
      </c>
      <c r="D60" s="71">
        <v>20</v>
      </c>
      <c r="E60" s="71"/>
      <c r="F60" s="113">
        <f t="shared" si="8"/>
        <v>30</v>
      </c>
      <c r="G60" s="110">
        <f t="shared" si="9"/>
        <v>1</v>
      </c>
      <c r="H60" s="74">
        <v>1</v>
      </c>
      <c r="I60" s="74">
        <v>1</v>
      </c>
      <c r="J60" s="95">
        <f t="shared" si="10"/>
        <v>2</v>
      </c>
      <c r="K60" s="93" t="s">
        <v>20</v>
      </c>
      <c r="L60" s="76" t="s">
        <v>197</v>
      </c>
    </row>
    <row r="61" spans="1:12" ht="21" customHeight="1">
      <c r="A61" s="77" t="s">
        <v>16</v>
      </c>
      <c r="B61" s="107" t="s">
        <v>89</v>
      </c>
      <c r="C61" s="71">
        <v>15</v>
      </c>
      <c r="D61" s="71">
        <v>10</v>
      </c>
      <c r="E61" s="71"/>
      <c r="F61" s="113">
        <f t="shared" si="8"/>
        <v>25</v>
      </c>
      <c r="G61" s="110">
        <f t="shared" si="9"/>
        <v>0.8333333333333334</v>
      </c>
      <c r="H61" s="76">
        <v>1</v>
      </c>
      <c r="I61" s="76">
        <v>1</v>
      </c>
      <c r="J61" s="95">
        <f t="shared" si="10"/>
        <v>2</v>
      </c>
      <c r="K61" s="78" t="s">
        <v>20</v>
      </c>
      <c r="L61" s="76" t="s">
        <v>197</v>
      </c>
    </row>
    <row r="62" spans="1:12" ht="37.5" customHeight="1">
      <c r="A62" s="77" t="s">
        <v>17</v>
      </c>
      <c r="B62" s="108" t="s">
        <v>103</v>
      </c>
      <c r="C62" s="71">
        <v>20</v>
      </c>
      <c r="D62" s="71"/>
      <c r="E62" s="71">
        <v>10</v>
      </c>
      <c r="F62" s="113">
        <f t="shared" si="8"/>
        <v>30</v>
      </c>
      <c r="G62" s="111">
        <f>F62/30</f>
        <v>1</v>
      </c>
      <c r="H62" s="74">
        <v>1</v>
      </c>
      <c r="I62" s="74">
        <v>0.5</v>
      </c>
      <c r="J62" s="79">
        <f>SUM(H62:I62)</f>
        <v>1.5</v>
      </c>
      <c r="K62" s="93" t="s">
        <v>20</v>
      </c>
      <c r="L62" s="76" t="s">
        <v>198</v>
      </c>
    </row>
    <row r="63" spans="1:12" ht="30.75" customHeight="1">
      <c r="A63" s="77" t="s">
        <v>19</v>
      </c>
      <c r="B63" s="109" t="s">
        <v>113</v>
      </c>
      <c r="C63" s="72">
        <v>15</v>
      </c>
      <c r="D63" s="71"/>
      <c r="E63" s="72">
        <v>15</v>
      </c>
      <c r="F63" s="113">
        <f t="shared" si="8"/>
        <v>30</v>
      </c>
      <c r="G63" s="110">
        <f t="shared" si="9"/>
        <v>1</v>
      </c>
      <c r="H63" s="74">
        <v>1</v>
      </c>
      <c r="I63" s="74">
        <v>1</v>
      </c>
      <c r="J63" s="71">
        <f t="shared" si="10"/>
        <v>2</v>
      </c>
      <c r="K63" s="75" t="s">
        <v>18</v>
      </c>
      <c r="L63" s="76" t="s">
        <v>200</v>
      </c>
    </row>
    <row r="64" spans="1:12" ht="21.75" customHeight="1">
      <c r="A64" s="77" t="s">
        <v>50</v>
      </c>
      <c r="B64" s="109" t="s">
        <v>115</v>
      </c>
      <c r="C64" s="72">
        <v>15</v>
      </c>
      <c r="D64" s="71"/>
      <c r="E64" s="72">
        <v>15</v>
      </c>
      <c r="F64" s="113">
        <f t="shared" si="8"/>
        <v>30</v>
      </c>
      <c r="G64" s="110">
        <f t="shared" si="9"/>
        <v>1</v>
      </c>
      <c r="H64" s="74">
        <v>1</v>
      </c>
      <c r="I64" s="74">
        <v>1</v>
      </c>
      <c r="J64" s="71">
        <f t="shared" si="10"/>
        <v>2</v>
      </c>
      <c r="K64" s="75" t="s">
        <v>18</v>
      </c>
      <c r="L64" s="76" t="s">
        <v>200</v>
      </c>
    </row>
    <row r="65" spans="1:12" ht="34.5" customHeight="1">
      <c r="A65" s="77" t="s">
        <v>67</v>
      </c>
      <c r="B65" s="107" t="s">
        <v>121</v>
      </c>
      <c r="C65" s="71">
        <v>15</v>
      </c>
      <c r="D65" s="71"/>
      <c r="E65" s="71">
        <v>15</v>
      </c>
      <c r="F65" s="113">
        <f t="shared" si="8"/>
        <v>30</v>
      </c>
      <c r="G65" s="110">
        <f t="shared" si="9"/>
        <v>1</v>
      </c>
      <c r="H65" s="74">
        <v>1</v>
      </c>
      <c r="I65" s="74">
        <v>1</v>
      </c>
      <c r="J65" s="95">
        <f t="shared" si="10"/>
        <v>2</v>
      </c>
      <c r="K65" s="75" t="s">
        <v>20</v>
      </c>
      <c r="L65" s="76" t="s">
        <v>200</v>
      </c>
    </row>
    <row r="66" spans="1:12" s="13" customFormat="1" ht="18" customHeight="1">
      <c r="A66" s="77" t="s">
        <v>68</v>
      </c>
      <c r="B66" s="109" t="s">
        <v>114</v>
      </c>
      <c r="C66" s="72">
        <v>15</v>
      </c>
      <c r="D66" s="71"/>
      <c r="E66" s="72">
        <v>15</v>
      </c>
      <c r="F66" s="113">
        <f t="shared" si="8"/>
        <v>30</v>
      </c>
      <c r="G66" s="110">
        <f t="shared" si="9"/>
        <v>1</v>
      </c>
      <c r="H66" s="74">
        <v>1</v>
      </c>
      <c r="I66" s="74">
        <v>1</v>
      </c>
      <c r="J66" s="71">
        <f t="shared" si="10"/>
        <v>2</v>
      </c>
      <c r="K66" s="75" t="s">
        <v>18</v>
      </c>
      <c r="L66" s="76" t="s">
        <v>200</v>
      </c>
    </row>
    <row r="67" spans="1:12" s="13" customFormat="1" ht="21" customHeight="1">
      <c r="A67" s="178" t="s">
        <v>3</v>
      </c>
      <c r="B67" s="178"/>
      <c r="C67" s="80">
        <f aca="true" t="shared" si="11" ref="C67:J67">SUM(C54:C66)</f>
        <v>180</v>
      </c>
      <c r="D67" s="80">
        <f t="shared" si="11"/>
        <v>230</v>
      </c>
      <c r="E67" s="80">
        <f t="shared" si="11"/>
        <v>70</v>
      </c>
      <c r="F67" s="80">
        <f t="shared" si="11"/>
        <v>480</v>
      </c>
      <c r="G67" s="81">
        <f t="shared" si="11"/>
        <v>16</v>
      </c>
      <c r="H67" s="81">
        <f t="shared" si="11"/>
        <v>15.5</v>
      </c>
      <c r="I67" s="81">
        <f t="shared" si="11"/>
        <v>14.5</v>
      </c>
      <c r="J67" s="81">
        <f t="shared" si="11"/>
        <v>30</v>
      </c>
      <c r="K67" s="82" t="s">
        <v>171</v>
      </c>
      <c r="L67" s="102"/>
    </row>
    <row r="68" spans="1:12" s="13" customFormat="1" ht="18.75" customHeight="1">
      <c r="A68" s="146"/>
      <c r="B68" s="147"/>
      <c r="C68" s="147"/>
      <c r="D68" s="147"/>
      <c r="E68" s="147"/>
      <c r="F68" s="147"/>
      <c r="G68" s="148"/>
      <c r="H68" s="160" t="s">
        <v>172</v>
      </c>
      <c r="I68" s="160"/>
      <c r="J68" s="160"/>
      <c r="K68" s="160"/>
      <c r="L68" s="100">
        <f>F67/15</f>
        <v>32</v>
      </c>
    </row>
    <row r="69" spans="1:12" ht="16.5" customHeight="1">
      <c r="A69" s="149" t="s">
        <v>158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29"/>
    </row>
    <row r="70" spans="1:12" ht="20.25" customHeight="1">
      <c r="A70" s="168" t="s">
        <v>83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25"/>
    </row>
    <row r="71" spans="1:12" ht="21.75" customHeight="1">
      <c r="A71" s="42"/>
      <c r="B71" s="42"/>
      <c r="C71" s="179" t="s">
        <v>34</v>
      </c>
      <c r="D71" s="179"/>
      <c r="E71" s="179"/>
      <c r="F71" s="179"/>
      <c r="G71" s="9"/>
      <c r="H71" s="9"/>
      <c r="I71" s="9"/>
      <c r="J71" s="9"/>
      <c r="K71" s="42"/>
      <c r="L71" s="33"/>
    </row>
    <row r="72" spans="1:12" ht="24.75" customHeight="1">
      <c r="A72" s="55"/>
      <c r="B72" s="56"/>
      <c r="C72" s="158" t="s">
        <v>1</v>
      </c>
      <c r="D72" s="158"/>
      <c r="E72" s="158"/>
      <c r="F72" s="156" t="s">
        <v>28</v>
      </c>
      <c r="G72" s="150" t="s">
        <v>48</v>
      </c>
      <c r="H72" s="159" t="s">
        <v>152</v>
      </c>
      <c r="I72" s="150" t="s">
        <v>49</v>
      </c>
      <c r="J72" s="153" t="s">
        <v>64</v>
      </c>
      <c r="K72" s="156" t="s">
        <v>23</v>
      </c>
      <c r="L72" s="176" t="s">
        <v>40</v>
      </c>
    </row>
    <row r="73" spans="1:12" ht="25.5" customHeight="1">
      <c r="A73" s="158" t="s">
        <v>0</v>
      </c>
      <c r="B73" s="158" t="s">
        <v>27</v>
      </c>
      <c r="C73" s="158" t="s">
        <v>2</v>
      </c>
      <c r="D73" s="158"/>
      <c r="E73" s="158"/>
      <c r="F73" s="156"/>
      <c r="G73" s="151"/>
      <c r="H73" s="159"/>
      <c r="I73" s="151"/>
      <c r="J73" s="154"/>
      <c r="K73" s="156"/>
      <c r="L73" s="176"/>
    </row>
    <row r="74" spans="1:12" s="13" customFormat="1" ht="18" customHeight="1">
      <c r="A74" s="158"/>
      <c r="B74" s="158"/>
      <c r="C74" s="68" t="s">
        <v>6</v>
      </c>
      <c r="D74" s="68" t="s">
        <v>7</v>
      </c>
      <c r="E74" s="68" t="s">
        <v>8</v>
      </c>
      <c r="F74" s="156"/>
      <c r="G74" s="152"/>
      <c r="H74" s="159"/>
      <c r="I74" s="152"/>
      <c r="J74" s="155"/>
      <c r="K74" s="156"/>
      <c r="L74" s="176"/>
    </row>
    <row r="75" spans="1:12" s="13" customFormat="1" ht="18" customHeight="1">
      <c r="A75" s="77" t="s">
        <v>9</v>
      </c>
      <c r="B75" s="94" t="s">
        <v>47</v>
      </c>
      <c r="C75" s="95"/>
      <c r="D75" s="79">
        <v>30</v>
      </c>
      <c r="E75" s="95"/>
      <c r="F75" s="79">
        <f aca="true" t="shared" si="12" ref="F75:F82">SUM(C75:E75)</f>
        <v>30</v>
      </c>
      <c r="G75" s="97">
        <f aca="true" t="shared" si="13" ref="G75:G82">F75/30</f>
        <v>1</v>
      </c>
      <c r="H75" s="76">
        <v>1</v>
      </c>
      <c r="I75" s="76">
        <v>1</v>
      </c>
      <c r="J75" s="79">
        <f aca="true" t="shared" si="14" ref="J75:J84">SUM(H75:I75)</f>
        <v>2</v>
      </c>
      <c r="K75" s="77" t="s">
        <v>51</v>
      </c>
      <c r="L75" s="76" t="s">
        <v>58</v>
      </c>
    </row>
    <row r="76" spans="1:12" s="13" customFormat="1" ht="31.5" customHeight="1">
      <c r="A76" s="77" t="s">
        <v>12</v>
      </c>
      <c r="B76" s="114" t="s">
        <v>122</v>
      </c>
      <c r="C76" s="72">
        <v>20</v>
      </c>
      <c r="D76" s="71">
        <v>60</v>
      </c>
      <c r="E76" s="72"/>
      <c r="F76" s="79">
        <f t="shared" si="12"/>
        <v>80</v>
      </c>
      <c r="G76" s="97">
        <f t="shared" si="13"/>
        <v>2.6666666666666665</v>
      </c>
      <c r="H76" s="74">
        <v>3</v>
      </c>
      <c r="I76" s="74">
        <v>2</v>
      </c>
      <c r="J76" s="79">
        <f t="shared" si="14"/>
        <v>5</v>
      </c>
      <c r="K76" s="77" t="s">
        <v>11</v>
      </c>
      <c r="L76" s="76" t="s">
        <v>200</v>
      </c>
    </row>
    <row r="77" spans="1:12" s="13" customFormat="1" ht="35.25" customHeight="1">
      <c r="A77" s="77" t="s">
        <v>25</v>
      </c>
      <c r="B77" s="70" t="s">
        <v>116</v>
      </c>
      <c r="C77" s="71">
        <v>10</v>
      </c>
      <c r="D77" s="71">
        <v>20</v>
      </c>
      <c r="E77" s="71"/>
      <c r="F77" s="79">
        <f t="shared" si="12"/>
        <v>30</v>
      </c>
      <c r="G77" s="73">
        <f t="shared" si="13"/>
        <v>1</v>
      </c>
      <c r="H77" s="74">
        <v>1</v>
      </c>
      <c r="I77" s="74">
        <v>1</v>
      </c>
      <c r="J77" s="95">
        <f t="shared" si="14"/>
        <v>2</v>
      </c>
      <c r="K77" s="117" t="s">
        <v>18</v>
      </c>
      <c r="L77" s="76" t="s">
        <v>200</v>
      </c>
    </row>
    <row r="78" spans="1:14" s="7" customFormat="1" ht="22.5" customHeight="1">
      <c r="A78" s="77" t="s">
        <v>13</v>
      </c>
      <c r="B78" s="70" t="s">
        <v>118</v>
      </c>
      <c r="C78" s="71">
        <v>10</v>
      </c>
      <c r="D78" s="71">
        <v>20</v>
      </c>
      <c r="E78" s="71"/>
      <c r="F78" s="79">
        <f t="shared" si="12"/>
        <v>30</v>
      </c>
      <c r="G78" s="73">
        <f t="shared" si="13"/>
        <v>1</v>
      </c>
      <c r="H78" s="74">
        <v>1</v>
      </c>
      <c r="I78" s="74">
        <v>1</v>
      </c>
      <c r="J78" s="95">
        <f t="shared" si="14"/>
        <v>2</v>
      </c>
      <c r="K78" s="117" t="s">
        <v>18</v>
      </c>
      <c r="L78" s="76" t="s">
        <v>200</v>
      </c>
      <c r="M78" s="13"/>
      <c r="N78" s="13"/>
    </row>
    <row r="79" spans="1:14" s="7" customFormat="1" ht="22.5" customHeight="1">
      <c r="A79" s="77" t="s">
        <v>21</v>
      </c>
      <c r="B79" s="70" t="s">
        <v>117</v>
      </c>
      <c r="C79" s="71">
        <v>10</v>
      </c>
      <c r="D79" s="71">
        <v>20</v>
      </c>
      <c r="E79" s="71"/>
      <c r="F79" s="79">
        <f t="shared" si="12"/>
        <v>30</v>
      </c>
      <c r="G79" s="73">
        <f t="shared" si="13"/>
        <v>1</v>
      </c>
      <c r="H79" s="74">
        <v>1</v>
      </c>
      <c r="I79" s="74">
        <v>1</v>
      </c>
      <c r="J79" s="95">
        <f t="shared" si="14"/>
        <v>2</v>
      </c>
      <c r="K79" s="117" t="s">
        <v>18</v>
      </c>
      <c r="L79" s="76" t="s">
        <v>200</v>
      </c>
      <c r="M79" s="13"/>
      <c r="N79" s="13"/>
    </row>
    <row r="80" spans="1:14" s="7" customFormat="1" ht="22.5" customHeight="1">
      <c r="A80" s="77" t="s">
        <v>14</v>
      </c>
      <c r="B80" s="114" t="s">
        <v>120</v>
      </c>
      <c r="C80" s="115">
        <v>15</v>
      </c>
      <c r="D80" s="89"/>
      <c r="E80" s="115">
        <v>15</v>
      </c>
      <c r="F80" s="79">
        <f t="shared" si="12"/>
        <v>30</v>
      </c>
      <c r="G80" s="73">
        <f t="shared" si="13"/>
        <v>1</v>
      </c>
      <c r="H80" s="90">
        <v>1</v>
      </c>
      <c r="I80" s="90">
        <v>1</v>
      </c>
      <c r="J80" s="95">
        <f t="shared" si="14"/>
        <v>2</v>
      </c>
      <c r="K80" s="117" t="s">
        <v>18</v>
      </c>
      <c r="L80" s="76" t="s">
        <v>200</v>
      </c>
      <c r="M80" s="13"/>
      <c r="N80" s="13"/>
    </row>
    <row r="81" spans="1:14" s="7" customFormat="1" ht="22.5" customHeight="1">
      <c r="A81" s="77" t="s">
        <v>15</v>
      </c>
      <c r="B81" s="94" t="s">
        <v>151</v>
      </c>
      <c r="C81" s="95">
        <v>20</v>
      </c>
      <c r="D81" s="95">
        <v>50</v>
      </c>
      <c r="E81" s="95"/>
      <c r="F81" s="79">
        <f t="shared" si="12"/>
        <v>70</v>
      </c>
      <c r="G81" s="97">
        <f t="shared" si="13"/>
        <v>2.3333333333333335</v>
      </c>
      <c r="H81" s="116">
        <v>2</v>
      </c>
      <c r="I81" s="116">
        <v>2</v>
      </c>
      <c r="J81" s="79">
        <f t="shared" si="14"/>
        <v>4</v>
      </c>
      <c r="K81" s="79" t="s">
        <v>53</v>
      </c>
      <c r="L81" s="76" t="s">
        <v>199</v>
      </c>
      <c r="M81" s="13"/>
      <c r="N81" s="13"/>
    </row>
    <row r="82" spans="1:14" s="7" customFormat="1" ht="22.5" customHeight="1">
      <c r="A82" s="77" t="s">
        <v>16</v>
      </c>
      <c r="B82" s="94" t="s">
        <v>95</v>
      </c>
      <c r="C82" s="71">
        <v>5</v>
      </c>
      <c r="D82" s="71"/>
      <c r="E82" s="71">
        <v>10</v>
      </c>
      <c r="F82" s="79">
        <f t="shared" si="12"/>
        <v>15</v>
      </c>
      <c r="G82" s="73">
        <f t="shared" si="13"/>
        <v>0.5</v>
      </c>
      <c r="H82" s="74">
        <v>0.5</v>
      </c>
      <c r="I82" s="74">
        <v>0.5</v>
      </c>
      <c r="J82" s="71">
        <f t="shared" si="14"/>
        <v>1</v>
      </c>
      <c r="K82" s="75" t="s">
        <v>18</v>
      </c>
      <c r="L82" s="76" t="s">
        <v>198</v>
      </c>
      <c r="M82" s="13"/>
      <c r="N82" s="13"/>
    </row>
    <row r="83" spans="1:14" s="7" customFormat="1" ht="33" customHeight="1">
      <c r="A83" s="77" t="s">
        <v>17</v>
      </c>
      <c r="B83" s="98" t="s">
        <v>160</v>
      </c>
      <c r="C83" s="95"/>
      <c r="D83" s="95"/>
      <c r="E83" s="95"/>
      <c r="F83" s="79">
        <v>80</v>
      </c>
      <c r="G83" s="97">
        <f>F83/25</f>
        <v>3.2</v>
      </c>
      <c r="H83" s="116">
        <v>3</v>
      </c>
      <c r="I83" s="116">
        <v>1</v>
      </c>
      <c r="J83" s="79">
        <f t="shared" si="14"/>
        <v>4</v>
      </c>
      <c r="K83" s="117" t="s">
        <v>18</v>
      </c>
      <c r="L83" s="99" t="s">
        <v>182</v>
      </c>
      <c r="M83" s="13"/>
      <c r="N83" s="13"/>
    </row>
    <row r="84" spans="1:12" s="13" customFormat="1" ht="30" customHeight="1">
      <c r="A84" s="77" t="s">
        <v>19</v>
      </c>
      <c r="B84" s="98" t="s">
        <v>161</v>
      </c>
      <c r="C84" s="95"/>
      <c r="D84" s="95"/>
      <c r="E84" s="95"/>
      <c r="F84" s="79">
        <v>120</v>
      </c>
      <c r="G84" s="97">
        <f>F84/25</f>
        <v>4.8</v>
      </c>
      <c r="H84" s="116">
        <v>5</v>
      </c>
      <c r="I84" s="116">
        <v>1</v>
      </c>
      <c r="J84" s="79">
        <f t="shared" si="14"/>
        <v>6</v>
      </c>
      <c r="K84" s="117" t="s">
        <v>18</v>
      </c>
      <c r="L84" s="99" t="s">
        <v>182</v>
      </c>
    </row>
    <row r="85" spans="1:12" ht="16.5" customHeight="1">
      <c r="A85" s="180" t="s">
        <v>3</v>
      </c>
      <c r="B85" s="180"/>
      <c r="C85" s="57">
        <f aca="true" t="shared" si="15" ref="C85:J85">SUM(C75:C84)</f>
        <v>90</v>
      </c>
      <c r="D85" s="57">
        <f t="shared" si="15"/>
        <v>200</v>
      </c>
      <c r="E85" s="57">
        <f t="shared" si="15"/>
        <v>25</v>
      </c>
      <c r="F85" s="60">
        <f t="shared" si="15"/>
        <v>515</v>
      </c>
      <c r="G85" s="61">
        <f t="shared" si="15"/>
        <v>18.5</v>
      </c>
      <c r="H85" s="61">
        <f t="shared" si="15"/>
        <v>18.5</v>
      </c>
      <c r="I85" s="61">
        <f t="shared" si="15"/>
        <v>11.5</v>
      </c>
      <c r="J85" s="61">
        <f t="shared" si="15"/>
        <v>30</v>
      </c>
      <c r="K85" s="58" t="s">
        <v>42</v>
      </c>
      <c r="L85" s="76"/>
    </row>
    <row r="86" spans="1:12" ht="34.5" customHeight="1">
      <c r="A86" s="146"/>
      <c r="B86" s="147"/>
      <c r="C86" s="147"/>
      <c r="D86" s="147"/>
      <c r="E86" s="147"/>
      <c r="F86" s="147"/>
      <c r="G86" s="148"/>
      <c r="H86" s="160" t="s">
        <v>203</v>
      </c>
      <c r="I86" s="160"/>
      <c r="J86" s="160"/>
      <c r="K86" s="161"/>
      <c r="L86" s="76"/>
    </row>
    <row r="87" spans="1:12" ht="16.5" customHeight="1">
      <c r="A87" s="168" t="s">
        <v>167</v>
      </c>
      <c r="B87" s="168"/>
      <c r="C87" s="168"/>
      <c r="D87" s="168"/>
      <c r="E87" s="168"/>
      <c r="F87" s="168"/>
      <c r="G87" s="168"/>
      <c r="H87" s="168"/>
      <c r="I87" s="184" t="s">
        <v>166</v>
      </c>
      <c r="J87" s="184"/>
      <c r="K87" s="103">
        <f>F75+F76+F77+F78+F79+F80+F81+F82</f>
        <v>315</v>
      </c>
      <c r="L87" s="100">
        <f>K87/10</f>
        <v>31.5</v>
      </c>
    </row>
    <row r="88" spans="1:12" ht="16.5" customHeight="1">
      <c r="A88" s="168" t="s">
        <v>189</v>
      </c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32"/>
    </row>
    <row r="89" spans="1:12" ht="16.5" customHeight="1">
      <c r="A89" s="149" t="s">
        <v>70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29"/>
    </row>
    <row r="90" spans="1:12" ht="16.5" customHeight="1">
      <c r="A90" s="162" t="s">
        <v>71</v>
      </c>
      <c r="B90" s="163"/>
      <c r="C90" s="163"/>
      <c r="D90" s="163"/>
      <c r="E90" s="163"/>
      <c r="F90" s="163"/>
      <c r="G90" s="163"/>
      <c r="H90" s="163"/>
      <c r="I90" s="163"/>
      <c r="J90" s="163"/>
      <c r="K90" s="164"/>
      <c r="L90" s="25"/>
    </row>
    <row r="91" spans="1:12" ht="19.5" customHeight="1">
      <c r="A91" s="168" t="s">
        <v>83</v>
      </c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25"/>
    </row>
    <row r="92" spans="1:12" ht="22.5" customHeight="1">
      <c r="A92" s="42"/>
      <c r="B92" s="42"/>
      <c r="C92" s="179" t="s">
        <v>35</v>
      </c>
      <c r="D92" s="179"/>
      <c r="E92" s="179"/>
      <c r="F92" s="179"/>
      <c r="G92" s="9"/>
      <c r="H92" s="9"/>
      <c r="I92" s="9"/>
      <c r="J92" s="9"/>
      <c r="K92" s="42"/>
      <c r="L92" s="33"/>
    </row>
    <row r="93" spans="1:12" ht="28.5" customHeight="1">
      <c r="A93" s="55"/>
      <c r="B93" s="56"/>
      <c r="C93" s="158" t="s">
        <v>1</v>
      </c>
      <c r="D93" s="158"/>
      <c r="E93" s="158"/>
      <c r="F93" s="156" t="s">
        <v>28</v>
      </c>
      <c r="G93" s="150" t="s">
        <v>48</v>
      </c>
      <c r="H93" s="159" t="s">
        <v>152</v>
      </c>
      <c r="I93" s="150" t="s">
        <v>49</v>
      </c>
      <c r="J93" s="153" t="s">
        <v>64</v>
      </c>
      <c r="K93" s="156" t="s">
        <v>23</v>
      </c>
      <c r="L93" s="176" t="s">
        <v>40</v>
      </c>
    </row>
    <row r="94" spans="1:12" ht="14.25">
      <c r="A94" s="158" t="s">
        <v>0</v>
      </c>
      <c r="B94" s="158" t="s">
        <v>27</v>
      </c>
      <c r="C94" s="158" t="s">
        <v>2</v>
      </c>
      <c r="D94" s="158"/>
      <c r="E94" s="158"/>
      <c r="F94" s="156"/>
      <c r="G94" s="151"/>
      <c r="H94" s="159"/>
      <c r="I94" s="151"/>
      <c r="J94" s="154"/>
      <c r="K94" s="156"/>
      <c r="L94" s="176"/>
    </row>
    <row r="95" spans="1:12" ht="18.75" customHeight="1">
      <c r="A95" s="158"/>
      <c r="B95" s="158"/>
      <c r="C95" s="68" t="s">
        <v>6</v>
      </c>
      <c r="D95" s="68" t="s">
        <v>7</v>
      </c>
      <c r="E95" s="68" t="s">
        <v>8</v>
      </c>
      <c r="F95" s="156"/>
      <c r="G95" s="152"/>
      <c r="H95" s="159"/>
      <c r="I95" s="152"/>
      <c r="J95" s="155"/>
      <c r="K95" s="156"/>
      <c r="L95" s="176"/>
    </row>
    <row r="96" spans="1:12" ht="35.25" customHeight="1">
      <c r="A96" s="71" t="s">
        <v>9</v>
      </c>
      <c r="B96" s="91" t="s">
        <v>139</v>
      </c>
      <c r="C96" s="67">
        <v>15</v>
      </c>
      <c r="D96" s="67">
        <v>50</v>
      </c>
      <c r="E96" s="67"/>
      <c r="F96" s="95">
        <f aca="true" t="shared" si="16" ref="F96:F108">SUM(C96:E96)</f>
        <v>65</v>
      </c>
      <c r="G96" s="92">
        <f aca="true" t="shared" si="17" ref="G96:G108">F96/30</f>
        <v>2.1666666666666665</v>
      </c>
      <c r="H96" s="116">
        <v>2</v>
      </c>
      <c r="I96" s="116">
        <v>1</v>
      </c>
      <c r="J96" s="95">
        <f>SUM(H96:I96)</f>
        <v>3</v>
      </c>
      <c r="K96" s="93" t="s">
        <v>20</v>
      </c>
      <c r="L96" s="76" t="s">
        <v>200</v>
      </c>
    </row>
    <row r="97" spans="1:12" ht="35.25" customHeight="1">
      <c r="A97" s="89" t="s">
        <v>12</v>
      </c>
      <c r="B97" s="114" t="s">
        <v>123</v>
      </c>
      <c r="C97" s="72">
        <v>15</v>
      </c>
      <c r="D97" s="71"/>
      <c r="E97" s="72">
        <v>15</v>
      </c>
      <c r="F97" s="95">
        <f t="shared" si="16"/>
        <v>30</v>
      </c>
      <c r="G97" s="92">
        <f t="shared" si="17"/>
        <v>1</v>
      </c>
      <c r="H97" s="116">
        <v>1</v>
      </c>
      <c r="I97" s="116">
        <v>1</v>
      </c>
      <c r="J97" s="79">
        <f>SUM(H97:I97)</f>
        <v>2</v>
      </c>
      <c r="K97" s="75" t="s">
        <v>20</v>
      </c>
      <c r="L97" s="76" t="s">
        <v>200</v>
      </c>
    </row>
    <row r="98" spans="1:12" ht="21" customHeight="1">
      <c r="A98" s="77" t="s">
        <v>25</v>
      </c>
      <c r="B98" s="91" t="s">
        <v>128</v>
      </c>
      <c r="C98" s="95">
        <v>15</v>
      </c>
      <c r="D98" s="95"/>
      <c r="E98" s="95">
        <v>15</v>
      </c>
      <c r="F98" s="95">
        <f t="shared" si="16"/>
        <v>30</v>
      </c>
      <c r="G98" s="92">
        <f t="shared" si="17"/>
        <v>1</v>
      </c>
      <c r="H98" s="116">
        <v>1</v>
      </c>
      <c r="I98" s="116">
        <v>1</v>
      </c>
      <c r="J98" s="79">
        <f>SUM(H98:I98)</f>
        <v>2</v>
      </c>
      <c r="K98" s="75" t="s">
        <v>20</v>
      </c>
      <c r="L98" s="76" t="s">
        <v>200</v>
      </c>
    </row>
    <row r="99" spans="1:12" s="13" customFormat="1" ht="21" customHeight="1">
      <c r="A99" s="89" t="s">
        <v>13</v>
      </c>
      <c r="B99" s="114" t="s">
        <v>119</v>
      </c>
      <c r="C99" s="71">
        <v>10</v>
      </c>
      <c r="D99" s="71"/>
      <c r="E99" s="71">
        <v>15</v>
      </c>
      <c r="F99" s="95">
        <f t="shared" si="16"/>
        <v>25</v>
      </c>
      <c r="G99" s="92">
        <f t="shared" si="17"/>
        <v>0.8333333333333334</v>
      </c>
      <c r="H99" s="74">
        <v>1</v>
      </c>
      <c r="I99" s="74">
        <v>1</v>
      </c>
      <c r="J99" s="95">
        <f aca="true" t="shared" si="18" ref="J99:J108">SUM(H99:I99)</f>
        <v>2</v>
      </c>
      <c r="K99" s="93" t="s">
        <v>20</v>
      </c>
      <c r="L99" s="76" t="s">
        <v>200</v>
      </c>
    </row>
    <row r="100" spans="1:14" ht="36.75" customHeight="1">
      <c r="A100" s="77" t="s">
        <v>21</v>
      </c>
      <c r="B100" s="105" t="s">
        <v>102</v>
      </c>
      <c r="C100" s="67">
        <v>20</v>
      </c>
      <c r="D100" s="67">
        <v>40</v>
      </c>
      <c r="E100" s="67"/>
      <c r="F100" s="95">
        <f t="shared" si="16"/>
        <v>60</v>
      </c>
      <c r="G100" s="92">
        <f t="shared" si="17"/>
        <v>2</v>
      </c>
      <c r="H100" s="116">
        <v>2</v>
      </c>
      <c r="I100" s="116">
        <v>1</v>
      </c>
      <c r="J100" s="95">
        <f t="shared" si="18"/>
        <v>3</v>
      </c>
      <c r="K100" s="93" t="s">
        <v>20</v>
      </c>
      <c r="L100" s="76" t="s">
        <v>199</v>
      </c>
      <c r="M100"/>
      <c r="N100"/>
    </row>
    <row r="101" spans="1:14" ht="36" customHeight="1">
      <c r="A101" s="89" t="s">
        <v>14</v>
      </c>
      <c r="B101" s="105" t="s">
        <v>137</v>
      </c>
      <c r="C101" s="67">
        <v>10</v>
      </c>
      <c r="D101" s="67"/>
      <c r="E101" s="67">
        <v>15</v>
      </c>
      <c r="F101" s="95">
        <f t="shared" si="16"/>
        <v>25</v>
      </c>
      <c r="G101" s="92">
        <f t="shared" si="17"/>
        <v>0.8333333333333334</v>
      </c>
      <c r="H101" s="116">
        <v>1</v>
      </c>
      <c r="I101" s="116">
        <v>1</v>
      </c>
      <c r="J101" s="95">
        <f t="shared" si="18"/>
        <v>2</v>
      </c>
      <c r="K101" s="93" t="s">
        <v>20</v>
      </c>
      <c r="L101" s="76" t="s">
        <v>200</v>
      </c>
      <c r="M101"/>
      <c r="N101"/>
    </row>
    <row r="102" spans="1:14" s="7" customFormat="1" ht="21" customHeight="1">
      <c r="A102" s="89" t="s">
        <v>15</v>
      </c>
      <c r="B102" s="91" t="s">
        <v>90</v>
      </c>
      <c r="C102" s="95">
        <v>20</v>
      </c>
      <c r="D102" s="95"/>
      <c r="E102" s="95">
        <v>15</v>
      </c>
      <c r="F102" s="95">
        <f t="shared" si="16"/>
        <v>35</v>
      </c>
      <c r="G102" s="92">
        <f t="shared" si="17"/>
        <v>1.1666666666666667</v>
      </c>
      <c r="H102" s="116">
        <v>1</v>
      </c>
      <c r="I102" s="116">
        <v>1</v>
      </c>
      <c r="J102" s="95">
        <f t="shared" si="18"/>
        <v>2</v>
      </c>
      <c r="K102" s="79" t="s">
        <v>11</v>
      </c>
      <c r="L102" s="76" t="s">
        <v>197</v>
      </c>
      <c r="M102" s="13"/>
      <c r="N102" s="13"/>
    </row>
    <row r="103" spans="1:12" ht="19.5" customHeight="1">
      <c r="A103" s="71" t="s">
        <v>16</v>
      </c>
      <c r="B103" s="70" t="s">
        <v>133</v>
      </c>
      <c r="C103" s="120">
        <v>15</v>
      </c>
      <c r="D103" s="120"/>
      <c r="E103" s="95">
        <v>15</v>
      </c>
      <c r="F103" s="95">
        <f t="shared" si="16"/>
        <v>30</v>
      </c>
      <c r="G103" s="92">
        <f t="shared" si="17"/>
        <v>1</v>
      </c>
      <c r="H103" s="116">
        <v>1</v>
      </c>
      <c r="I103" s="116">
        <v>1</v>
      </c>
      <c r="J103" s="95">
        <f t="shared" si="18"/>
        <v>2</v>
      </c>
      <c r="K103" s="93" t="s">
        <v>20</v>
      </c>
      <c r="L103" s="76" t="s">
        <v>200</v>
      </c>
    </row>
    <row r="104" spans="1:12" s="13" customFormat="1" ht="34.5" customHeight="1">
      <c r="A104" s="77" t="s">
        <v>17</v>
      </c>
      <c r="B104" s="118" t="s">
        <v>52</v>
      </c>
      <c r="C104" s="95">
        <v>30</v>
      </c>
      <c r="D104" s="79"/>
      <c r="E104" s="95"/>
      <c r="F104" s="95">
        <f t="shared" si="16"/>
        <v>30</v>
      </c>
      <c r="G104" s="92">
        <f t="shared" si="17"/>
        <v>1</v>
      </c>
      <c r="H104" s="74">
        <v>1</v>
      </c>
      <c r="I104" s="74">
        <v>1</v>
      </c>
      <c r="J104" s="95">
        <f t="shared" si="18"/>
        <v>2</v>
      </c>
      <c r="K104" s="74" t="s">
        <v>20</v>
      </c>
      <c r="L104" s="99" t="s">
        <v>201</v>
      </c>
    </row>
    <row r="105" spans="1:14" ht="21" customHeight="1">
      <c r="A105" s="77" t="s">
        <v>19</v>
      </c>
      <c r="B105" s="70" t="s">
        <v>153</v>
      </c>
      <c r="C105" s="71">
        <v>10</v>
      </c>
      <c r="D105" s="71"/>
      <c r="E105" s="72">
        <v>10</v>
      </c>
      <c r="F105" s="95">
        <f t="shared" si="16"/>
        <v>20</v>
      </c>
      <c r="G105" s="92">
        <f t="shared" si="17"/>
        <v>0.6666666666666666</v>
      </c>
      <c r="H105" s="116">
        <v>1</v>
      </c>
      <c r="I105" s="116">
        <v>1</v>
      </c>
      <c r="J105" s="95">
        <f t="shared" si="18"/>
        <v>2</v>
      </c>
      <c r="K105" s="93" t="s">
        <v>20</v>
      </c>
      <c r="L105" s="76" t="s">
        <v>199</v>
      </c>
      <c r="M105"/>
      <c r="N105"/>
    </row>
    <row r="106" spans="1:12" s="13" customFormat="1" ht="20.25" customHeight="1">
      <c r="A106" s="71" t="s">
        <v>50</v>
      </c>
      <c r="B106" s="91" t="s">
        <v>85</v>
      </c>
      <c r="C106" s="95">
        <v>10</v>
      </c>
      <c r="D106" s="95">
        <v>15</v>
      </c>
      <c r="E106" s="95"/>
      <c r="F106" s="95">
        <f t="shared" si="16"/>
        <v>25</v>
      </c>
      <c r="G106" s="92">
        <f t="shared" si="17"/>
        <v>0.8333333333333334</v>
      </c>
      <c r="H106" s="116">
        <v>1</v>
      </c>
      <c r="I106" s="116">
        <v>1</v>
      </c>
      <c r="J106" s="79">
        <f t="shared" si="18"/>
        <v>2</v>
      </c>
      <c r="K106" s="75" t="s">
        <v>20</v>
      </c>
      <c r="L106" s="76" t="s">
        <v>197</v>
      </c>
    </row>
    <row r="107" spans="1:12" ht="21.75" customHeight="1">
      <c r="A107" s="71" t="s">
        <v>67</v>
      </c>
      <c r="B107" s="119" t="s">
        <v>82</v>
      </c>
      <c r="C107" s="71">
        <v>20</v>
      </c>
      <c r="D107" s="71">
        <v>60</v>
      </c>
      <c r="E107" s="71"/>
      <c r="F107" s="95">
        <f t="shared" si="16"/>
        <v>80</v>
      </c>
      <c r="G107" s="92">
        <f t="shared" si="17"/>
        <v>2.6666666666666665</v>
      </c>
      <c r="H107" s="74">
        <v>3</v>
      </c>
      <c r="I107" s="74">
        <v>1</v>
      </c>
      <c r="J107" s="95">
        <f t="shared" si="18"/>
        <v>4</v>
      </c>
      <c r="K107" s="79" t="s">
        <v>11</v>
      </c>
      <c r="L107" s="76" t="s">
        <v>199</v>
      </c>
    </row>
    <row r="108" spans="1:14" s="5" customFormat="1" ht="37.5" customHeight="1">
      <c r="A108" s="71" t="s">
        <v>68</v>
      </c>
      <c r="B108" s="94" t="s">
        <v>100</v>
      </c>
      <c r="C108" s="71">
        <v>16</v>
      </c>
      <c r="D108" s="71"/>
      <c r="E108" s="71">
        <v>20</v>
      </c>
      <c r="F108" s="95">
        <f t="shared" si="16"/>
        <v>36</v>
      </c>
      <c r="G108" s="92">
        <f t="shared" si="17"/>
        <v>1.2</v>
      </c>
      <c r="H108" s="76">
        <v>1</v>
      </c>
      <c r="I108" s="76">
        <v>1</v>
      </c>
      <c r="J108" s="95">
        <f t="shared" si="18"/>
        <v>2</v>
      </c>
      <c r="K108" s="78" t="s">
        <v>18</v>
      </c>
      <c r="L108" s="76" t="s">
        <v>199</v>
      </c>
      <c r="M108" s="12"/>
      <c r="N108" s="12"/>
    </row>
    <row r="109" spans="1:14" s="5" customFormat="1" ht="15.75" customHeight="1">
      <c r="A109" s="178" t="s">
        <v>3</v>
      </c>
      <c r="B109" s="178"/>
      <c r="C109" s="80">
        <f>SUM(C96:C108)</f>
        <v>206</v>
      </c>
      <c r="D109" s="80">
        <f>SUM(D96:D108)</f>
        <v>165</v>
      </c>
      <c r="E109" s="80">
        <f>SUM(E96:E108)</f>
        <v>120</v>
      </c>
      <c r="F109" s="80">
        <f>SUM(F96:F104)+F108</f>
        <v>366</v>
      </c>
      <c r="G109" s="81">
        <f>SUM(G96:G108)</f>
        <v>16.366666666666664</v>
      </c>
      <c r="H109" s="81">
        <f>SUM(H96:H108)</f>
        <v>17</v>
      </c>
      <c r="I109" s="81">
        <f>SUM(I96:I108)</f>
        <v>13</v>
      </c>
      <c r="J109" s="81">
        <f>SUM(J96:J108)</f>
        <v>30</v>
      </c>
      <c r="K109" s="82" t="s">
        <v>74</v>
      </c>
      <c r="L109" s="87"/>
      <c r="M109" s="12"/>
      <c r="N109" s="12"/>
    </row>
    <row r="110" spans="1:14" s="5" customFormat="1" ht="15.75" customHeight="1">
      <c r="A110" s="146"/>
      <c r="B110" s="147"/>
      <c r="C110" s="147"/>
      <c r="D110" s="147"/>
      <c r="E110" s="147"/>
      <c r="F110" s="147"/>
      <c r="G110" s="148"/>
      <c r="H110" s="160" t="s">
        <v>165</v>
      </c>
      <c r="I110" s="160"/>
      <c r="J110" s="160"/>
      <c r="K110" s="160"/>
      <c r="L110" s="100">
        <f>F109/15</f>
        <v>24.4</v>
      </c>
      <c r="M110" s="12"/>
      <c r="N110" s="12"/>
    </row>
    <row r="111" spans="1:12" ht="19.5" customHeight="1">
      <c r="A111" s="168" t="s">
        <v>83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87"/>
    </row>
    <row r="112" spans="1:12" ht="25.5" customHeight="1">
      <c r="A112" s="59"/>
      <c r="B112" s="2"/>
      <c r="C112" s="179" t="s">
        <v>76</v>
      </c>
      <c r="D112" s="179"/>
      <c r="E112" s="179"/>
      <c r="F112" s="179"/>
      <c r="G112" s="9"/>
      <c r="H112" s="9"/>
      <c r="I112" s="9"/>
      <c r="J112" s="9"/>
      <c r="K112" s="3"/>
      <c r="L112" s="33"/>
    </row>
    <row r="113" spans="1:12" ht="21.75" customHeight="1">
      <c r="A113" s="55"/>
      <c r="B113" s="56"/>
      <c r="C113" s="158" t="s">
        <v>1</v>
      </c>
      <c r="D113" s="158"/>
      <c r="E113" s="158"/>
      <c r="F113" s="156" t="s">
        <v>28</v>
      </c>
      <c r="G113" s="150" t="s">
        <v>48</v>
      </c>
      <c r="H113" s="159" t="s">
        <v>152</v>
      </c>
      <c r="I113" s="150" t="s">
        <v>49</v>
      </c>
      <c r="J113" s="153" t="s">
        <v>64</v>
      </c>
      <c r="K113" s="156" t="s">
        <v>23</v>
      </c>
      <c r="L113" s="176" t="s">
        <v>40</v>
      </c>
    </row>
    <row r="114" spans="1:12" ht="21" customHeight="1">
      <c r="A114" s="158" t="s">
        <v>0</v>
      </c>
      <c r="B114" s="158" t="s">
        <v>27</v>
      </c>
      <c r="C114" s="188" t="s">
        <v>2</v>
      </c>
      <c r="D114" s="158"/>
      <c r="E114" s="158"/>
      <c r="F114" s="156"/>
      <c r="G114" s="151"/>
      <c r="H114" s="159"/>
      <c r="I114" s="151"/>
      <c r="J114" s="154"/>
      <c r="K114" s="156"/>
      <c r="L114" s="176"/>
    </row>
    <row r="115" spans="1:12" ht="20.25" customHeight="1">
      <c r="A115" s="158"/>
      <c r="B115" s="158"/>
      <c r="C115" s="122" t="s">
        <v>6</v>
      </c>
      <c r="D115" s="123" t="s">
        <v>7</v>
      </c>
      <c r="E115" s="123" t="s">
        <v>8</v>
      </c>
      <c r="F115" s="157"/>
      <c r="G115" s="152"/>
      <c r="H115" s="159"/>
      <c r="I115" s="152"/>
      <c r="J115" s="155"/>
      <c r="K115" s="156"/>
      <c r="L115" s="176"/>
    </row>
    <row r="116" spans="1:12" ht="21.75" customHeight="1">
      <c r="A116" s="77" t="s">
        <v>9</v>
      </c>
      <c r="B116" s="105" t="s">
        <v>135</v>
      </c>
      <c r="C116" s="67">
        <v>15</v>
      </c>
      <c r="D116" s="67"/>
      <c r="E116" s="67">
        <v>15</v>
      </c>
      <c r="F116" s="95">
        <f aca="true" t="shared" si="19" ref="F116:F124">SUM(C116:E116)</f>
        <v>30</v>
      </c>
      <c r="G116" s="92">
        <f>F116/30</f>
        <v>1</v>
      </c>
      <c r="H116" s="116">
        <v>1</v>
      </c>
      <c r="I116" s="116">
        <v>1</v>
      </c>
      <c r="J116" s="95">
        <f aca="true" t="shared" si="20" ref="J116:J126">SUM(H116:I116)</f>
        <v>2</v>
      </c>
      <c r="K116" s="75" t="s">
        <v>18</v>
      </c>
      <c r="L116" s="76" t="s">
        <v>200</v>
      </c>
    </row>
    <row r="117" spans="1:12" ht="21.75" customHeight="1">
      <c r="A117" s="77" t="s">
        <v>12</v>
      </c>
      <c r="B117" s="91" t="s">
        <v>134</v>
      </c>
      <c r="C117" s="71">
        <v>20</v>
      </c>
      <c r="D117" s="71">
        <v>40</v>
      </c>
      <c r="E117" s="71"/>
      <c r="F117" s="95">
        <f t="shared" si="19"/>
        <v>60</v>
      </c>
      <c r="G117" s="92">
        <f aca="true" t="shared" si="21" ref="G117:G126">F117/30</f>
        <v>2</v>
      </c>
      <c r="H117" s="74">
        <v>2</v>
      </c>
      <c r="I117" s="74">
        <v>2</v>
      </c>
      <c r="J117" s="95">
        <f t="shared" si="20"/>
        <v>4</v>
      </c>
      <c r="K117" s="79" t="s">
        <v>11</v>
      </c>
      <c r="L117" s="76" t="s">
        <v>200</v>
      </c>
    </row>
    <row r="118" spans="1:12" ht="35.25" customHeight="1">
      <c r="A118" s="77" t="s">
        <v>25</v>
      </c>
      <c r="B118" s="105" t="s">
        <v>138</v>
      </c>
      <c r="C118" s="71">
        <v>10</v>
      </c>
      <c r="D118" s="71">
        <v>30</v>
      </c>
      <c r="E118" s="71"/>
      <c r="F118" s="95">
        <f t="shared" si="19"/>
        <v>40</v>
      </c>
      <c r="G118" s="92">
        <f t="shared" si="21"/>
        <v>1.3333333333333333</v>
      </c>
      <c r="H118" s="74">
        <v>1</v>
      </c>
      <c r="I118" s="74">
        <v>1</v>
      </c>
      <c r="J118" s="95">
        <f t="shared" si="20"/>
        <v>2</v>
      </c>
      <c r="K118" s="93" t="s">
        <v>20</v>
      </c>
      <c r="L118" s="76" t="s">
        <v>200</v>
      </c>
    </row>
    <row r="119" spans="1:12" ht="39.75" customHeight="1">
      <c r="A119" s="71" t="s">
        <v>13</v>
      </c>
      <c r="B119" s="91" t="s">
        <v>140</v>
      </c>
      <c r="C119" s="71">
        <v>10</v>
      </c>
      <c r="D119" s="71">
        <v>50</v>
      </c>
      <c r="E119" s="71"/>
      <c r="F119" s="95">
        <f t="shared" si="19"/>
        <v>60</v>
      </c>
      <c r="G119" s="92">
        <f t="shared" si="21"/>
        <v>2</v>
      </c>
      <c r="H119" s="74">
        <v>2</v>
      </c>
      <c r="I119" s="74">
        <v>2</v>
      </c>
      <c r="J119" s="95">
        <f t="shared" si="20"/>
        <v>4</v>
      </c>
      <c r="K119" s="79" t="s">
        <v>11</v>
      </c>
      <c r="L119" s="76" t="s">
        <v>200</v>
      </c>
    </row>
    <row r="120" spans="1:12" ht="34.5" customHeight="1">
      <c r="A120" s="71" t="s">
        <v>21</v>
      </c>
      <c r="B120" s="70" t="s">
        <v>126</v>
      </c>
      <c r="C120" s="120">
        <v>10</v>
      </c>
      <c r="D120" s="120">
        <v>30</v>
      </c>
      <c r="E120" s="95"/>
      <c r="F120" s="95">
        <f t="shared" si="19"/>
        <v>40</v>
      </c>
      <c r="G120" s="92">
        <f t="shared" si="21"/>
        <v>1.3333333333333333</v>
      </c>
      <c r="H120" s="116">
        <v>1</v>
      </c>
      <c r="I120" s="116">
        <v>1</v>
      </c>
      <c r="J120" s="95">
        <f t="shared" si="20"/>
        <v>2</v>
      </c>
      <c r="K120" s="75" t="s">
        <v>18</v>
      </c>
      <c r="L120" s="76" t="s">
        <v>200</v>
      </c>
    </row>
    <row r="121" spans="1:12" ht="21.75" customHeight="1">
      <c r="A121" s="71" t="s">
        <v>14</v>
      </c>
      <c r="B121" s="70" t="s">
        <v>130</v>
      </c>
      <c r="C121" s="120">
        <v>10</v>
      </c>
      <c r="D121" s="120">
        <v>30</v>
      </c>
      <c r="E121" s="95"/>
      <c r="F121" s="95">
        <f t="shared" si="19"/>
        <v>40</v>
      </c>
      <c r="G121" s="92">
        <f t="shared" si="21"/>
        <v>1.3333333333333333</v>
      </c>
      <c r="H121" s="116">
        <v>1</v>
      </c>
      <c r="I121" s="116">
        <v>1</v>
      </c>
      <c r="J121" s="95">
        <f t="shared" si="20"/>
        <v>2</v>
      </c>
      <c r="K121" s="93" t="s">
        <v>20</v>
      </c>
      <c r="L121" s="76" t="s">
        <v>200</v>
      </c>
    </row>
    <row r="122" spans="1:12" ht="22.5" customHeight="1">
      <c r="A122" s="71" t="s">
        <v>15</v>
      </c>
      <c r="B122" s="114" t="s">
        <v>125</v>
      </c>
      <c r="C122" s="71">
        <v>10</v>
      </c>
      <c r="D122" s="71"/>
      <c r="E122" s="72">
        <v>15</v>
      </c>
      <c r="F122" s="79">
        <f t="shared" si="19"/>
        <v>25</v>
      </c>
      <c r="G122" s="92">
        <f t="shared" si="21"/>
        <v>0.8333333333333334</v>
      </c>
      <c r="H122" s="74">
        <v>1</v>
      </c>
      <c r="I122" s="74">
        <v>1</v>
      </c>
      <c r="J122" s="79">
        <f t="shared" si="20"/>
        <v>2</v>
      </c>
      <c r="K122" s="78" t="s">
        <v>18</v>
      </c>
      <c r="L122" s="76" t="s">
        <v>200</v>
      </c>
    </row>
    <row r="123" spans="1:12" ht="36" customHeight="1">
      <c r="A123" s="77" t="s">
        <v>16</v>
      </c>
      <c r="B123" s="118" t="s">
        <v>52</v>
      </c>
      <c r="C123" s="95">
        <v>30</v>
      </c>
      <c r="D123" s="79"/>
      <c r="E123" s="95"/>
      <c r="F123" s="79">
        <f t="shared" si="19"/>
        <v>30</v>
      </c>
      <c r="G123" s="92">
        <f t="shared" si="21"/>
        <v>1</v>
      </c>
      <c r="H123" s="74">
        <v>1</v>
      </c>
      <c r="I123" s="74">
        <v>1</v>
      </c>
      <c r="J123" s="79">
        <f t="shared" si="20"/>
        <v>2</v>
      </c>
      <c r="K123" s="93" t="s">
        <v>20</v>
      </c>
      <c r="L123" s="99" t="s">
        <v>201</v>
      </c>
    </row>
    <row r="124" spans="1:12" ht="36" customHeight="1">
      <c r="A124" s="71" t="s">
        <v>17</v>
      </c>
      <c r="B124" s="91" t="s">
        <v>101</v>
      </c>
      <c r="C124" s="95">
        <v>10</v>
      </c>
      <c r="D124" s="95"/>
      <c r="E124" s="95">
        <v>10</v>
      </c>
      <c r="F124" s="95">
        <f t="shared" si="19"/>
        <v>20</v>
      </c>
      <c r="G124" s="92">
        <f t="shared" si="21"/>
        <v>0.6666666666666666</v>
      </c>
      <c r="H124" s="116">
        <v>1</v>
      </c>
      <c r="I124" s="116">
        <v>1</v>
      </c>
      <c r="J124" s="95">
        <f t="shared" si="20"/>
        <v>2</v>
      </c>
      <c r="K124" s="93" t="s">
        <v>20</v>
      </c>
      <c r="L124" s="76" t="s">
        <v>199</v>
      </c>
    </row>
    <row r="125" spans="1:12" ht="33.75" customHeight="1">
      <c r="A125" s="71" t="s">
        <v>19</v>
      </c>
      <c r="B125" s="121" t="s">
        <v>173</v>
      </c>
      <c r="C125" s="95"/>
      <c r="D125" s="79"/>
      <c r="E125" s="95"/>
      <c r="F125" s="95">
        <v>80</v>
      </c>
      <c r="G125" s="92">
        <f t="shared" si="21"/>
        <v>2.6666666666666665</v>
      </c>
      <c r="H125" s="74">
        <v>3</v>
      </c>
      <c r="I125" s="74">
        <v>1</v>
      </c>
      <c r="J125" s="95">
        <f t="shared" si="20"/>
        <v>4</v>
      </c>
      <c r="K125" s="74" t="s">
        <v>20</v>
      </c>
      <c r="L125" s="99" t="s">
        <v>182</v>
      </c>
    </row>
    <row r="126" spans="1:12" ht="33.75" customHeight="1">
      <c r="A126" s="71" t="s">
        <v>50</v>
      </c>
      <c r="B126" s="121" t="s">
        <v>207</v>
      </c>
      <c r="C126" s="95"/>
      <c r="D126" s="79"/>
      <c r="E126" s="95"/>
      <c r="F126" s="95">
        <v>80</v>
      </c>
      <c r="G126" s="92">
        <f t="shared" si="21"/>
        <v>2.6666666666666665</v>
      </c>
      <c r="H126" s="74">
        <v>3</v>
      </c>
      <c r="I126" s="74">
        <v>1</v>
      </c>
      <c r="J126" s="95">
        <f t="shared" si="20"/>
        <v>4</v>
      </c>
      <c r="K126" s="74" t="s">
        <v>20</v>
      </c>
      <c r="L126" s="99" t="s">
        <v>182</v>
      </c>
    </row>
    <row r="127" spans="1:12" ht="19.5" customHeight="1">
      <c r="A127" s="199" t="s">
        <v>3</v>
      </c>
      <c r="B127" s="199"/>
      <c r="C127" s="124">
        <f aca="true" t="shared" si="22" ref="C127:J127">SUM(C116:C126)</f>
        <v>125</v>
      </c>
      <c r="D127" s="124">
        <f t="shared" si="22"/>
        <v>180</v>
      </c>
      <c r="E127" s="124">
        <f t="shared" si="22"/>
        <v>40</v>
      </c>
      <c r="F127" s="124">
        <f t="shared" si="22"/>
        <v>505</v>
      </c>
      <c r="G127" s="81">
        <f t="shared" si="22"/>
        <v>16.833333333333332</v>
      </c>
      <c r="H127" s="81">
        <f t="shared" si="22"/>
        <v>17</v>
      </c>
      <c r="I127" s="81">
        <f t="shared" si="22"/>
        <v>13</v>
      </c>
      <c r="J127" s="81">
        <f t="shared" si="22"/>
        <v>30</v>
      </c>
      <c r="K127" s="125" t="s">
        <v>43</v>
      </c>
      <c r="L127" s="102"/>
    </row>
    <row r="128" spans="1:12" ht="35.25" customHeight="1">
      <c r="A128" s="146"/>
      <c r="B128" s="147"/>
      <c r="C128" s="147"/>
      <c r="D128" s="147"/>
      <c r="E128" s="147"/>
      <c r="F128" s="147"/>
      <c r="G128" s="148"/>
      <c r="H128" s="160" t="s">
        <v>204</v>
      </c>
      <c r="I128" s="160"/>
      <c r="J128" s="160"/>
      <c r="K128" s="160"/>
      <c r="L128" s="126">
        <f>K129/10</f>
        <v>34.5</v>
      </c>
    </row>
    <row r="129" spans="1:12" ht="19.5" customHeight="1">
      <c r="A129" s="168" t="s">
        <v>167</v>
      </c>
      <c r="B129" s="168"/>
      <c r="C129" s="168"/>
      <c r="D129" s="168"/>
      <c r="E129" s="168"/>
      <c r="F129" s="168"/>
      <c r="G129" s="168"/>
      <c r="H129" s="168"/>
      <c r="I129" s="184" t="s">
        <v>166</v>
      </c>
      <c r="J129" s="184"/>
      <c r="K129" s="101">
        <f>F116+F117+F118+F119+F120+F121+F122+F123+F124</f>
        <v>345</v>
      </c>
      <c r="L129" s="29"/>
    </row>
    <row r="130" spans="1:12" s="13" customFormat="1" ht="19.5" customHeight="1">
      <c r="A130" s="168" t="s">
        <v>190</v>
      </c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29"/>
    </row>
    <row r="131" spans="1:12" ht="16.5" customHeight="1">
      <c r="A131" s="149" t="s">
        <v>154</v>
      </c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29"/>
    </row>
    <row r="132" spans="1:14" s="5" customFormat="1" ht="20.25" customHeight="1">
      <c r="A132" s="168" t="s">
        <v>83</v>
      </c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29"/>
      <c r="M132" s="12"/>
      <c r="N132" s="12"/>
    </row>
    <row r="133" spans="1:12" s="12" customFormat="1" ht="20.25" customHeight="1">
      <c r="A133" s="42"/>
      <c r="B133" s="42"/>
      <c r="C133" s="179" t="s">
        <v>106</v>
      </c>
      <c r="D133" s="179"/>
      <c r="E133" s="179"/>
      <c r="F133" s="179"/>
      <c r="G133" s="9"/>
      <c r="H133" s="9"/>
      <c r="I133" s="9"/>
      <c r="J133" s="9"/>
      <c r="K133" s="42"/>
      <c r="L133" s="33"/>
    </row>
    <row r="134" spans="1:12" s="12" customFormat="1" ht="20.25" customHeight="1">
      <c r="A134" s="55"/>
      <c r="B134" s="56"/>
      <c r="C134" s="158" t="s">
        <v>1</v>
      </c>
      <c r="D134" s="158"/>
      <c r="E134" s="158"/>
      <c r="F134" s="187" t="s">
        <v>28</v>
      </c>
      <c r="G134" s="150" t="s">
        <v>48</v>
      </c>
      <c r="H134" s="159" t="s">
        <v>152</v>
      </c>
      <c r="I134" s="150" t="s">
        <v>49</v>
      </c>
      <c r="J134" s="153" t="s">
        <v>64</v>
      </c>
      <c r="K134" s="156" t="s">
        <v>23</v>
      </c>
      <c r="L134" s="176" t="s">
        <v>40</v>
      </c>
    </row>
    <row r="135" spans="1:12" s="12" customFormat="1" ht="20.25" customHeight="1">
      <c r="A135" s="158" t="s">
        <v>0</v>
      </c>
      <c r="B135" s="158" t="s">
        <v>27</v>
      </c>
      <c r="C135" s="188" t="s">
        <v>2</v>
      </c>
      <c r="D135" s="158"/>
      <c r="E135" s="158"/>
      <c r="F135" s="187"/>
      <c r="G135" s="151"/>
      <c r="H135" s="159"/>
      <c r="I135" s="151"/>
      <c r="J135" s="154"/>
      <c r="K135" s="156"/>
      <c r="L135" s="176"/>
    </row>
    <row r="136" spans="1:12" s="12" customFormat="1" ht="20.25" customHeight="1">
      <c r="A136" s="158"/>
      <c r="B136" s="158"/>
      <c r="C136" s="104" t="s">
        <v>6</v>
      </c>
      <c r="D136" s="68" t="s">
        <v>7</v>
      </c>
      <c r="E136" s="68" t="s">
        <v>8</v>
      </c>
      <c r="F136" s="187"/>
      <c r="G136" s="152"/>
      <c r="H136" s="159"/>
      <c r="I136" s="152"/>
      <c r="J136" s="155"/>
      <c r="K136" s="156"/>
      <c r="L136" s="176"/>
    </row>
    <row r="137" spans="1:12" s="12" customFormat="1" ht="18" customHeight="1">
      <c r="A137" s="77" t="s">
        <v>9</v>
      </c>
      <c r="B137" s="94" t="s">
        <v>155</v>
      </c>
      <c r="C137" s="95">
        <v>15</v>
      </c>
      <c r="D137" s="79"/>
      <c r="E137" s="95">
        <v>15</v>
      </c>
      <c r="F137" s="79">
        <f>SUM(C137:E137)</f>
        <v>30</v>
      </c>
      <c r="G137" s="97">
        <f>F137/30</f>
        <v>1</v>
      </c>
      <c r="H137" s="76">
        <v>1</v>
      </c>
      <c r="I137" s="76">
        <v>0.5</v>
      </c>
      <c r="J137" s="79">
        <f>SUM(H137:I137)</f>
        <v>1.5</v>
      </c>
      <c r="K137" s="93" t="s">
        <v>20</v>
      </c>
      <c r="L137" s="76" t="s">
        <v>198</v>
      </c>
    </row>
    <row r="138" spans="1:12" s="12" customFormat="1" ht="20.25" customHeight="1">
      <c r="A138" s="77" t="s">
        <v>12</v>
      </c>
      <c r="B138" s="94" t="s">
        <v>149</v>
      </c>
      <c r="C138" s="95">
        <v>10</v>
      </c>
      <c r="D138" s="79">
        <v>20</v>
      </c>
      <c r="E138" s="95"/>
      <c r="F138" s="79">
        <f aca="true" t="shared" si="23" ref="F138:F149">SUM(C138:E138)</f>
        <v>30</v>
      </c>
      <c r="G138" s="97">
        <f aca="true" t="shared" si="24" ref="G138:G149">F138/30</f>
        <v>1</v>
      </c>
      <c r="H138" s="76">
        <v>1</v>
      </c>
      <c r="I138" s="76">
        <v>0.5</v>
      </c>
      <c r="J138" s="79">
        <f aca="true" t="shared" si="25" ref="J138:J149">SUM(H138:I138)</f>
        <v>1.5</v>
      </c>
      <c r="K138" s="93" t="s">
        <v>20</v>
      </c>
      <c r="L138" s="76" t="s">
        <v>198</v>
      </c>
    </row>
    <row r="139" spans="1:12" s="12" customFormat="1" ht="20.25" customHeight="1">
      <c r="A139" s="77" t="s">
        <v>25</v>
      </c>
      <c r="B139" s="94" t="s">
        <v>110</v>
      </c>
      <c r="C139" s="71">
        <v>10</v>
      </c>
      <c r="D139" s="71"/>
      <c r="E139" s="71">
        <v>10</v>
      </c>
      <c r="F139" s="79">
        <f t="shared" si="23"/>
        <v>20</v>
      </c>
      <c r="G139" s="97">
        <f t="shared" si="24"/>
        <v>0.6666666666666666</v>
      </c>
      <c r="H139" s="76">
        <v>1</v>
      </c>
      <c r="I139" s="76">
        <v>0.5</v>
      </c>
      <c r="J139" s="79">
        <f t="shared" si="25"/>
        <v>1.5</v>
      </c>
      <c r="K139" s="93" t="s">
        <v>20</v>
      </c>
      <c r="L139" s="76" t="s">
        <v>198</v>
      </c>
    </row>
    <row r="140" spans="1:12" ht="24.75" customHeight="1">
      <c r="A140" s="71" t="s">
        <v>13</v>
      </c>
      <c r="B140" s="105" t="s">
        <v>136</v>
      </c>
      <c r="C140" s="71">
        <v>10</v>
      </c>
      <c r="D140" s="71">
        <v>20</v>
      </c>
      <c r="E140" s="71"/>
      <c r="F140" s="79">
        <f t="shared" si="23"/>
        <v>30</v>
      </c>
      <c r="G140" s="97">
        <f t="shared" si="24"/>
        <v>1</v>
      </c>
      <c r="H140" s="74">
        <v>1</v>
      </c>
      <c r="I140" s="74">
        <v>1</v>
      </c>
      <c r="J140" s="79">
        <f t="shared" si="25"/>
        <v>2</v>
      </c>
      <c r="K140" s="93" t="s">
        <v>20</v>
      </c>
      <c r="L140" s="76" t="s">
        <v>200</v>
      </c>
    </row>
    <row r="141" spans="1:12" s="12" customFormat="1" ht="35.25" customHeight="1">
      <c r="A141" s="77" t="s">
        <v>21</v>
      </c>
      <c r="B141" s="105" t="s">
        <v>141</v>
      </c>
      <c r="C141" s="95">
        <v>20</v>
      </c>
      <c r="D141" s="95">
        <v>50</v>
      </c>
      <c r="E141" s="95"/>
      <c r="F141" s="79">
        <f t="shared" si="23"/>
        <v>70</v>
      </c>
      <c r="G141" s="97">
        <f t="shared" si="24"/>
        <v>2.3333333333333335</v>
      </c>
      <c r="H141" s="116">
        <v>2</v>
      </c>
      <c r="I141" s="116">
        <v>1</v>
      </c>
      <c r="J141" s="79">
        <f t="shared" si="25"/>
        <v>3</v>
      </c>
      <c r="K141" s="93" t="s">
        <v>20</v>
      </c>
      <c r="L141" s="76" t="s">
        <v>200</v>
      </c>
    </row>
    <row r="142" spans="1:12" s="12" customFormat="1" ht="36" customHeight="1">
      <c r="A142" s="77" t="s">
        <v>14</v>
      </c>
      <c r="B142" s="70" t="s">
        <v>142</v>
      </c>
      <c r="C142" s="120">
        <v>20</v>
      </c>
      <c r="D142" s="120">
        <v>50</v>
      </c>
      <c r="E142" s="95"/>
      <c r="F142" s="79">
        <f t="shared" si="23"/>
        <v>70</v>
      </c>
      <c r="G142" s="97">
        <f t="shared" si="24"/>
        <v>2.3333333333333335</v>
      </c>
      <c r="H142" s="116">
        <v>2</v>
      </c>
      <c r="I142" s="116">
        <v>1</v>
      </c>
      <c r="J142" s="79">
        <f t="shared" si="25"/>
        <v>3</v>
      </c>
      <c r="K142" s="93" t="s">
        <v>20</v>
      </c>
      <c r="L142" s="76" t="s">
        <v>200</v>
      </c>
    </row>
    <row r="143" spans="1:12" s="12" customFormat="1" ht="36" customHeight="1">
      <c r="A143" s="77" t="s">
        <v>15</v>
      </c>
      <c r="B143" s="114" t="s">
        <v>143</v>
      </c>
      <c r="C143" s="72">
        <v>20</v>
      </c>
      <c r="D143" s="71">
        <v>50</v>
      </c>
      <c r="E143" s="72"/>
      <c r="F143" s="79">
        <f t="shared" si="23"/>
        <v>70</v>
      </c>
      <c r="G143" s="97">
        <f t="shared" si="24"/>
        <v>2.3333333333333335</v>
      </c>
      <c r="H143" s="116">
        <v>2</v>
      </c>
      <c r="I143" s="116">
        <v>1</v>
      </c>
      <c r="J143" s="79">
        <f t="shared" si="25"/>
        <v>3</v>
      </c>
      <c r="K143" s="93" t="s">
        <v>20</v>
      </c>
      <c r="L143" s="76" t="s">
        <v>200</v>
      </c>
    </row>
    <row r="144" spans="1:12" s="12" customFormat="1" ht="25.5" customHeight="1">
      <c r="A144" s="77" t="s">
        <v>16</v>
      </c>
      <c r="B144" s="70" t="s">
        <v>131</v>
      </c>
      <c r="C144" s="71">
        <v>10</v>
      </c>
      <c r="D144" s="71">
        <v>30</v>
      </c>
      <c r="E144" s="71"/>
      <c r="F144" s="95">
        <f t="shared" si="23"/>
        <v>40</v>
      </c>
      <c r="G144" s="92">
        <f t="shared" si="24"/>
        <v>1.3333333333333333</v>
      </c>
      <c r="H144" s="74">
        <v>1</v>
      </c>
      <c r="I144" s="74">
        <v>1</v>
      </c>
      <c r="J144" s="95">
        <f t="shared" si="25"/>
        <v>2</v>
      </c>
      <c r="K144" s="79" t="s">
        <v>51</v>
      </c>
      <c r="L144" s="76" t="s">
        <v>200</v>
      </c>
    </row>
    <row r="145" spans="1:12" s="12" customFormat="1" ht="36" customHeight="1">
      <c r="A145" s="77" t="s">
        <v>17</v>
      </c>
      <c r="B145" s="70" t="s">
        <v>127</v>
      </c>
      <c r="C145" s="71">
        <v>10</v>
      </c>
      <c r="D145" s="71">
        <v>30</v>
      </c>
      <c r="E145" s="71"/>
      <c r="F145" s="95">
        <f t="shared" si="23"/>
        <v>40</v>
      </c>
      <c r="G145" s="92">
        <f t="shared" si="24"/>
        <v>1.3333333333333333</v>
      </c>
      <c r="H145" s="74">
        <v>1</v>
      </c>
      <c r="I145" s="74">
        <v>1</v>
      </c>
      <c r="J145" s="95">
        <f t="shared" si="25"/>
        <v>2</v>
      </c>
      <c r="K145" s="79" t="s">
        <v>51</v>
      </c>
      <c r="L145" s="76" t="s">
        <v>200</v>
      </c>
    </row>
    <row r="146" spans="1:14" s="7" customFormat="1" ht="35.25" customHeight="1">
      <c r="A146" s="89" t="s">
        <v>19</v>
      </c>
      <c r="B146" s="91" t="s">
        <v>124</v>
      </c>
      <c r="C146" s="72">
        <v>10</v>
      </c>
      <c r="D146" s="71"/>
      <c r="E146" s="72">
        <v>10</v>
      </c>
      <c r="F146" s="79">
        <f t="shared" si="23"/>
        <v>20</v>
      </c>
      <c r="G146" s="97">
        <f t="shared" si="24"/>
        <v>0.6666666666666666</v>
      </c>
      <c r="H146" s="74">
        <v>1</v>
      </c>
      <c r="I146" s="74">
        <v>1</v>
      </c>
      <c r="J146" s="79">
        <f t="shared" si="25"/>
        <v>2</v>
      </c>
      <c r="K146" s="75" t="s">
        <v>18</v>
      </c>
      <c r="L146" s="76" t="s">
        <v>200</v>
      </c>
      <c r="M146" s="13"/>
      <c r="N146" s="13"/>
    </row>
    <row r="147" spans="1:14" s="7" customFormat="1" ht="21" customHeight="1">
      <c r="A147" s="77" t="s">
        <v>50</v>
      </c>
      <c r="B147" s="91" t="s">
        <v>36</v>
      </c>
      <c r="C147" s="71">
        <v>10</v>
      </c>
      <c r="D147" s="71"/>
      <c r="E147" s="71">
        <v>10</v>
      </c>
      <c r="F147" s="79">
        <f t="shared" si="23"/>
        <v>20</v>
      </c>
      <c r="G147" s="97">
        <f t="shared" si="24"/>
        <v>0.6666666666666666</v>
      </c>
      <c r="H147" s="74">
        <v>1</v>
      </c>
      <c r="I147" s="74">
        <v>0.5</v>
      </c>
      <c r="J147" s="79">
        <f t="shared" si="25"/>
        <v>1.5</v>
      </c>
      <c r="K147" s="93" t="s">
        <v>20</v>
      </c>
      <c r="L147" s="76" t="s">
        <v>198</v>
      </c>
      <c r="M147" s="13"/>
      <c r="N147" s="13"/>
    </row>
    <row r="148" spans="1:14" s="7" customFormat="1" ht="24" customHeight="1">
      <c r="A148" s="89" t="s">
        <v>67</v>
      </c>
      <c r="B148" s="70" t="s">
        <v>132</v>
      </c>
      <c r="C148" s="120">
        <v>15</v>
      </c>
      <c r="D148" s="120">
        <v>15</v>
      </c>
      <c r="E148" s="95"/>
      <c r="F148" s="95">
        <f t="shared" si="23"/>
        <v>30</v>
      </c>
      <c r="G148" s="92">
        <f t="shared" si="24"/>
        <v>1</v>
      </c>
      <c r="H148" s="116">
        <v>1</v>
      </c>
      <c r="I148" s="116">
        <v>1</v>
      </c>
      <c r="J148" s="95">
        <f t="shared" si="25"/>
        <v>2</v>
      </c>
      <c r="K148" s="93" t="s">
        <v>20</v>
      </c>
      <c r="L148" s="76" t="s">
        <v>200</v>
      </c>
      <c r="M148" s="13"/>
      <c r="N148" s="13"/>
    </row>
    <row r="149" spans="1:14" ht="31.5" customHeight="1">
      <c r="A149" s="77" t="s">
        <v>68</v>
      </c>
      <c r="B149" s="105" t="s">
        <v>145</v>
      </c>
      <c r="C149" s="95">
        <v>30</v>
      </c>
      <c r="D149" s="95">
        <v>60</v>
      </c>
      <c r="E149" s="95">
        <v>10</v>
      </c>
      <c r="F149" s="79">
        <f t="shared" si="23"/>
        <v>100</v>
      </c>
      <c r="G149" s="97">
        <f t="shared" si="24"/>
        <v>3.3333333333333335</v>
      </c>
      <c r="H149" s="116">
        <v>3</v>
      </c>
      <c r="I149" s="116">
        <v>2</v>
      </c>
      <c r="J149" s="79">
        <f t="shared" si="25"/>
        <v>5</v>
      </c>
      <c r="K149" s="79" t="s">
        <v>11</v>
      </c>
      <c r="L149" s="76" t="s">
        <v>200</v>
      </c>
      <c r="M149"/>
      <c r="N149"/>
    </row>
    <row r="150" spans="1:12" s="12" customFormat="1" ht="20.25" customHeight="1">
      <c r="A150" s="178" t="s">
        <v>3</v>
      </c>
      <c r="B150" s="178"/>
      <c r="C150" s="80">
        <f aca="true" t="shared" si="26" ref="C150:I150">SUM(C137:C149)</f>
        <v>190</v>
      </c>
      <c r="D150" s="80">
        <f t="shared" si="26"/>
        <v>325</v>
      </c>
      <c r="E150" s="80">
        <f t="shared" si="26"/>
        <v>55</v>
      </c>
      <c r="F150" s="80">
        <f t="shared" si="26"/>
        <v>570</v>
      </c>
      <c r="G150" s="127">
        <f t="shared" si="26"/>
        <v>19</v>
      </c>
      <c r="H150" s="127">
        <f t="shared" si="26"/>
        <v>18</v>
      </c>
      <c r="I150" s="127">
        <f t="shared" si="26"/>
        <v>12</v>
      </c>
      <c r="J150" s="128">
        <f>SUM(H150:I150)</f>
        <v>30</v>
      </c>
      <c r="K150" s="82" t="s">
        <v>43</v>
      </c>
      <c r="L150" s="102"/>
    </row>
    <row r="151" spans="1:12" s="12" customFormat="1" ht="20.25" customHeight="1">
      <c r="A151" s="146"/>
      <c r="B151" s="147"/>
      <c r="C151" s="147"/>
      <c r="D151" s="147"/>
      <c r="E151" s="147"/>
      <c r="F151" s="147"/>
      <c r="G151" s="148"/>
      <c r="H151" s="160" t="s">
        <v>165</v>
      </c>
      <c r="I151" s="160"/>
      <c r="J151" s="160"/>
      <c r="K151" s="160"/>
      <c r="L151" s="100">
        <f>F150/15</f>
        <v>38</v>
      </c>
    </row>
    <row r="152" spans="1:12" s="12" customFormat="1" ht="20.25" customHeight="1">
      <c r="A152" s="168" t="s">
        <v>83</v>
      </c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87"/>
    </row>
    <row r="153" spans="1:12" s="12" customFormat="1" ht="20.25" customHeight="1">
      <c r="A153" s="42"/>
      <c r="B153" s="42"/>
      <c r="C153" s="179" t="s">
        <v>107</v>
      </c>
      <c r="D153" s="179"/>
      <c r="E153" s="179"/>
      <c r="F153" s="179"/>
      <c r="G153" s="9"/>
      <c r="H153" s="9"/>
      <c r="I153" s="9"/>
      <c r="J153" s="9"/>
      <c r="K153" s="42"/>
      <c r="L153" s="33"/>
    </row>
    <row r="154" spans="1:12" s="12" customFormat="1" ht="20.25" customHeight="1">
      <c r="A154" s="55"/>
      <c r="B154" s="56"/>
      <c r="C154" s="158" t="s">
        <v>1</v>
      </c>
      <c r="D154" s="158"/>
      <c r="E154" s="158"/>
      <c r="F154" s="156" t="s">
        <v>28</v>
      </c>
      <c r="G154" s="150" t="s">
        <v>48</v>
      </c>
      <c r="H154" s="159" t="s">
        <v>152</v>
      </c>
      <c r="I154" s="150" t="s">
        <v>49</v>
      </c>
      <c r="J154" s="153" t="s">
        <v>64</v>
      </c>
      <c r="K154" s="156" t="s">
        <v>23</v>
      </c>
      <c r="L154" s="176" t="s">
        <v>40</v>
      </c>
    </row>
    <row r="155" spans="1:12" s="12" customFormat="1" ht="20.25" customHeight="1">
      <c r="A155" s="158" t="s">
        <v>0</v>
      </c>
      <c r="B155" s="158" t="s">
        <v>27</v>
      </c>
      <c r="C155" s="188" t="s">
        <v>2</v>
      </c>
      <c r="D155" s="158"/>
      <c r="E155" s="158"/>
      <c r="F155" s="156"/>
      <c r="G155" s="151"/>
      <c r="H155" s="159"/>
      <c r="I155" s="151"/>
      <c r="J155" s="154"/>
      <c r="K155" s="156"/>
      <c r="L155" s="176"/>
    </row>
    <row r="156" spans="1:12" s="12" customFormat="1" ht="20.25" customHeight="1">
      <c r="A156" s="158"/>
      <c r="B156" s="158"/>
      <c r="C156" s="104" t="s">
        <v>6</v>
      </c>
      <c r="D156" s="129" t="s">
        <v>7</v>
      </c>
      <c r="E156" s="68" t="s">
        <v>8</v>
      </c>
      <c r="F156" s="156"/>
      <c r="G156" s="152"/>
      <c r="H156" s="159"/>
      <c r="I156" s="152"/>
      <c r="J156" s="155"/>
      <c r="K156" s="156"/>
      <c r="L156" s="176"/>
    </row>
    <row r="157" spans="1:12" s="12" customFormat="1" ht="20.25" customHeight="1">
      <c r="A157" s="77" t="s">
        <v>9</v>
      </c>
      <c r="B157" s="94" t="s">
        <v>108</v>
      </c>
      <c r="C157" s="95">
        <v>15</v>
      </c>
      <c r="D157" s="79">
        <v>20</v>
      </c>
      <c r="E157" s="95">
        <v>10</v>
      </c>
      <c r="F157" s="79">
        <f aca="true" t="shared" si="27" ref="F157:F162">SUM(C157:E157)</f>
        <v>45</v>
      </c>
      <c r="G157" s="97">
        <f aca="true" t="shared" si="28" ref="G157:G162">F157/30</f>
        <v>1.5</v>
      </c>
      <c r="H157" s="76">
        <v>1.5</v>
      </c>
      <c r="I157" s="76">
        <v>0.5</v>
      </c>
      <c r="J157" s="79">
        <f>SUM(H157:I157)</f>
        <v>2</v>
      </c>
      <c r="K157" s="93" t="s">
        <v>20</v>
      </c>
      <c r="L157" s="76" t="s">
        <v>198</v>
      </c>
    </row>
    <row r="158" spans="1:12" s="12" customFormat="1" ht="20.25" customHeight="1">
      <c r="A158" s="77" t="s">
        <v>12</v>
      </c>
      <c r="B158" s="94" t="s">
        <v>148</v>
      </c>
      <c r="C158" s="71">
        <v>20</v>
      </c>
      <c r="D158" s="71"/>
      <c r="E158" s="71">
        <v>15</v>
      </c>
      <c r="F158" s="79">
        <f t="shared" si="27"/>
        <v>35</v>
      </c>
      <c r="G158" s="97">
        <f t="shared" si="28"/>
        <v>1.1666666666666667</v>
      </c>
      <c r="H158" s="76">
        <v>1</v>
      </c>
      <c r="I158" s="76">
        <v>1</v>
      </c>
      <c r="J158" s="79">
        <f aca="true" t="shared" si="29" ref="J158:J164">SUM(H158:I158)</f>
        <v>2</v>
      </c>
      <c r="K158" s="93" t="s">
        <v>20</v>
      </c>
      <c r="L158" s="76" t="s">
        <v>198</v>
      </c>
    </row>
    <row r="159" spans="1:12" s="12" customFormat="1" ht="20.25" customHeight="1">
      <c r="A159" s="77" t="s">
        <v>25</v>
      </c>
      <c r="B159" s="91" t="s">
        <v>147</v>
      </c>
      <c r="C159" s="71"/>
      <c r="D159" s="71"/>
      <c r="E159" s="71">
        <v>20</v>
      </c>
      <c r="F159" s="79">
        <f t="shared" si="27"/>
        <v>20</v>
      </c>
      <c r="G159" s="97">
        <f t="shared" si="28"/>
        <v>0.6666666666666666</v>
      </c>
      <c r="H159" s="74">
        <v>1</v>
      </c>
      <c r="I159" s="74">
        <v>2</v>
      </c>
      <c r="J159" s="79">
        <f t="shared" si="29"/>
        <v>3</v>
      </c>
      <c r="K159" s="93" t="s">
        <v>20</v>
      </c>
      <c r="L159" s="130" t="s">
        <v>202</v>
      </c>
    </row>
    <row r="160" spans="1:12" s="12" customFormat="1" ht="34.5" customHeight="1">
      <c r="A160" s="77" t="s">
        <v>13</v>
      </c>
      <c r="B160" s="114" t="s">
        <v>144</v>
      </c>
      <c r="C160" s="72">
        <v>30</v>
      </c>
      <c r="D160" s="71">
        <v>60</v>
      </c>
      <c r="E160" s="72">
        <v>10</v>
      </c>
      <c r="F160" s="79">
        <f t="shared" si="27"/>
        <v>100</v>
      </c>
      <c r="G160" s="97">
        <f t="shared" si="28"/>
        <v>3.3333333333333335</v>
      </c>
      <c r="H160" s="74">
        <v>3</v>
      </c>
      <c r="I160" s="74">
        <v>3</v>
      </c>
      <c r="J160" s="79">
        <f t="shared" si="29"/>
        <v>6</v>
      </c>
      <c r="K160" s="79" t="s">
        <v>11</v>
      </c>
      <c r="L160" s="76" t="s">
        <v>200</v>
      </c>
    </row>
    <row r="161" spans="1:12" s="12" customFormat="1" ht="35.25" customHeight="1">
      <c r="A161" s="77" t="s">
        <v>21</v>
      </c>
      <c r="B161" s="70" t="s">
        <v>146</v>
      </c>
      <c r="C161" s="120">
        <v>30</v>
      </c>
      <c r="D161" s="120">
        <v>50</v>
      </c>
      <c r="E161" s="95">
        <v>10</v>
      </c>
      <c r="F161" s="79">
        <f t="shared" si="27"/>
        <v>90</v>
      </c>
      <c r="G161" s="97">
        <f t="shared" si="28"/>
        <v>3</v>
      </c>
      <c r="H161" s="116">
        <v>3</v>
      </c>
      <c r="I161" s="116">
        <v>2</v>
      </c>
      <c r="J161" s="79">
        <f t="shared" si="29"/>
        <v>5</v>
      </c>
      <c r="K161" s="79" t="s">
        <v>11</v>
      </c>
      <c r="L161" s="76" t="s">
        <v>200</v>
      </c>
    </row>
    <row r="162" spans="1:14" s="7" customFormat="1" ht="22.5" customHeight="1">
      <c r="A162" s="77" t="s">
        <v>14</v>
      </c>
      <c r="B162" s="70" t="s">
        <v>129</v>
      </c>
      <c r="C162" s="120">
        <v>10</v>
      </c>
      <c r="D162" s="120">
        <v>20</v>
      </c>
      <c r="E162" s="95"/>
      <c r="F162" s="79">
        <f t="shared" si="27"/>
        <v>30</v>
      </c>
      <c r="G162" s="97">
        <f t="shared" si="28"/>
        <v>1</v>
      </c>
      <c r="H162" s="116">
        <v>1</v>
      </c>
      <c r="I162" s="116">
        <v>1</v>
      </c>
      <c r="J162" s="79">
        <f t="shared" si="29"/>
        <v>2</v>
      </c>
      <c r="K162" s="93" t="s">
        <v>20</v>
      </c>
      <c r="L162" s="76" t="s">
        <v>200</v>
      </c>
      <c r="M162" s="13"/>
      <c r="N162" s="13"/>
    </row>
    <row r="163" spans="1:14" s="7" customFormat="1" ht="35.25" customHeight="1">
      <c r="A163" s="77" t="s">
        <v>15</v>
      </c>
      <c r="B163" s="121" t="s">
        <v>162</v>
      </c>
      <c r="C163" s="120"/>
      <c r="D163" s="120"/>
      <c r="E163" s="95"/>
      <c r="F163" s="79">
        <v>120</v>
      </c>
      <c r="G163" s="97">
        <f>F163/25</f>
        <v>4.8</v>
      </c>
      <c r="H163" s="116">
        <v>5</v>
      </c>
      <c r="I163" s="116">
        <v>1</v>
      </c>
      <c r="J163" s="79">
        <f t="shared" si="29"/>
        <v>6</v>
      </c>
      <c r="K163" s="93" t="s">
        <v>20</v>
      </c>
      <c r="L163" s="99" t="s">
        <v>182</v>
      </c>
      <c r="M163" s="13"/>
      <c r="N163" s="13"/>
    </row>
    <row r="164" spans="1:14" s="7" customFormat="1" ht="34.5" customHeight="1">
      <c r="A164" s="77" t="s">
        <v>16</v>
      </c>
      <c r="B164" s="121" t="s">
        <v>208</v>
      </c>
      <c r="C164" s="120"/>
      <c r="D164" s="120"/>
      <c r="E164" s="95"/>
      <c r="F164" s="79">
        <v>80</v>
      </c>
      <c r="G164" s="97">
        <f>F164/25</f>
        <v>3.2</v>
      </c>
      <c r="H164" s="116">
        <v>3</v>
      </c>
      <c r="I164" s="116">
        <v>1</v>
      </c>
      <c r="J164" s="79">
        <f t="shared" si="29"/>
        <v>4</v>
      </c>
      <c r="K164" s="93" t="s">
        <v>20</v>
      </c>
      <c r="L164" s="99" t="s">
        <v>182</v>
      </c>
      <c r="M164" s="13"/>
      <c r="N164" s="13"/>
    </row>
    <row r="165" spans="1:12" s="12" customFormat="1" ht="20.25" customHeight="1">
      <c r="A165" s="178" t="s">
        <v>3</v>
      </c>
      <c r="B165" s="178"/>
      <c r="C165" s="80">
        <f aca="true" t="shared" si="30" ref="C165:J165">SUM(C157:C164)</f>
        <v>105</v>
      </c>
      <c r="D165" s="80">
        <f t="shared" si="30"/>
        <v>150</v>
      </c>
      <c r="E165" s="80">
        <f t="shared" si="30"/>
        <v>65</v>
      </c>
      <c r="F165" s="80">
        <f t="shared" si="30"/>
        <v>520</v>
      </c>
      <c r="G165" s="128">
        <f t="shared" si="30"/>
        <v>18.666666666666668</v>
      </c>
      <c r="H165" s="128">
        <f t="shared" si="30"/>
        <v>18.5</v>
      </c>
      <c r="I165" s="128">
        <f t="shared" si="30"/>
        <v>11.5</v>
      </c>
      <c r="J165" s="128">
        <f t="shared" si="30"/>
        <v>30</v>
      </c>
      <c r="K165" s="82" t="s">
        <v>74</v>
      </c>
      <c r="L165" s="102"/>
    </row>
    <row r="166" spans="1:12" s="13" customFormat="1" ht="31.5" customHeight="1">
      <c r="A166" s="146"/>
      <c r="B166" s="147"/>
      <c r="C166" s="147"/>
      <c r="D166" s="147"/>
      <c r="E166" s="147"/>
      <c r="F166" s="147"/>
      <c r="G166" s="148"/>
      <c r="H166" s="160" t="s">
        <v>205</v>
      </c>
      <c r="I166" s="160"/>
      <c r="J166" s="160"/>
      <c r="K166" s="160"/>
      <c r="L166" s="79">
        <f>K167/10</f>
        <v>32</v>
      </c>
    </row>
    <row r="167" spans="1:12" s="13" customFormat="1" ht="19.5" customHeight="1">
      <c r="A167" s="168" t="s">
        <v>167</v>
      </c>
      <c r="B167" s="168"/>
      <c r="C167" s="168"/>
      <c r="D167" s="168"/>
      <c r="E167" s="168"/>
      <c r="F167" s="168"/>
      <c r="G167" s="168"/>
      <c r="H167" s="168"/>
      <c r="I167" s="184" t="s">
        <v>166</v>
      </c>
      <c r="J167" s="184"/>
      <c r="K167" s="101">
        <f>F157+F158+F159+F160+F161+F162</f>
        <v>320</v>
      </c>
      <c r="L167" s="29"/>
    </row>
    <row r="168" spans="1:12" s="13" customFormat="1" ht="19.5" customHeight="1">
      <c r="A168" s="168" t="s">
        <v>189</v>
      </c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29"/>
    </row>
    <row r="169" spans="1:12" s="12" customFormat="1" ht="20.25" customHeight="1">
      <c r="A169" s="149" t="s">
        <v>70</v>
      </c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29"/>
    </row>
    <row r="170" spans="1:12" s="12" customFormat="1" ht="20.25" customHeight="1">
      <c r="A170" s="149" t="s">
        <v>71</v>
      </c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25"/>
    </row>
    <row r="171" spans="1:12" s="12" customFormat="1" ht="20.25" customHeight="1">
      <c r="A171" s="168" t="s">
        <v>83</v>
      </c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25"/>
    </row>
    <row r="172" spans="1:12" s="12" customFormat="1" ht="20.25" customHeight="1">
      <c r="A172" s="42"/>
      <c r="B172" s="42"/>
      <c r="C172" s="179" t="s">
        <v>156</v>
      </c>
      <c r="D172" s="179"/>
      <c r="E172" s="179"/>
      <c r="F172" s="179"/>
      <c r="G172" s="9"/>
      <c r="H172" s="9"/>
      <c r="I172" s="9"/>
      <c r="J172" s="9"/>
      <c r="K172" s="42"/>
      <c r="L172" s="33"/>
    </row>
    <row r="173" spans="1:12" s="12" customFormat="1" ht="20.25" customHeight="1">
      <c r="A173" s="55"/>
      <c r="B173" s="56"/>
      <c r="C173" s="158" t="s">
        <v>1</v>
      </c>
      <c r="D173" s="158"/>
      <c r="E173" s="158"/>
      <c r="F173" s="156" t="s">
        <v>28</v>
      </c>
      <c r="G173" s="150" t="s">
        <v>48</v>
      </c>
      <c r="H173" s="159" t="s">
        <v>152</v>
      </c>
      <c r="I173" s="150" t="s">
        <v>49</v>
      </c>
      <c r="J173" s="153" t="s">
        <v>64</v>
      </c>
      <c r="K173" s="156" t="s">
        <v>23</v>
      </c>
      <c r="L173" s="176" t="s">
        <v>40</v>
      </c>
    </row>
    <row r="174" spans="1:12" s="12" customFormat="1" ht="27.75" customHeight="1">
      <c r="A174" s="158" t="s">
        <v>0</v>
      </c>
      <c r="B174" s="158" t="s">
        <v>27</v>
      </c>
      <c r="C174" s="188" t="s">
        <v>2</v>
      </c>
      <c r="D174" s="158"/>
      <c r="E174" s="158"/>
      <c r="F174" s="156"/>
      <c r="G174" s="151"/>
      <c r="H174" s="159"/>
      <c r="I174" s="151"/>
      <c r="J174" s="154"/>
      <c r="K174" s="156"/>
      <c r="L174" s="176"/>
    </row>
    <row r="175" spans="1:12" s="12" customFormat="1" ht="20.25" customHeight="1">
      <c r="A175" s="158"/>
      <c r="B175" s="158"/>
      <c r="C175" s="122" t="s">
        <v>6</v>
      </c>
      <c r="D175" s="131" t="s">
        <v>7</v>
      </c>
      <c r="E175" s="123" t="s">
        <v>8</v>
      </c>
      <c r="F175" s="157"/>
      <c r="G175" s="152"/>
      <c r="H175" s="159"/>
      <c r="I175" s="152"/>
      <c r="J175" s="155"/>
      <c r="K175" s="156"/>
      <c r="L175" s="176"/>
    </row>
    <row r="176" spans="1:12" s="12" customFormat="1" ht="41.25" customHeight="1">
      <c r="A176" s="77" t="s">
        <v>9</v>
      </c>
      <c r="B176" s="98" t="s">
        <v>209</v>
      </c>
      <c r="C176" s="95"/>
      <c r="D176" s="79"/>
      <c r="E176" s="95"/>
      <c r="F176" s="79">
        <v>600</v>
      </c>
      <c r="G176" s="97">
        <f>F176/25</f>
        <v>24</v>
      </c>
      <c r="H176" s="76">
        <v>24</v>
      </c>
      <c r="I176" s="76">
        <v>6</v>
      </c>
      <c r="J176" s="79">
        <f>SUM(H176:I176)</f>
        <v>30</v>
      </c>
      <c r="K176" s="85" t="s">
        <v>20</v>
      </c>
      <c r="L176" s="99" t="s">
        <v>182</v>
      </c>
    </row>
    <row r="177" spans="1:12" s="12" customFormat="1" ht="20.25" customHeight="1">
      <c r="A177" s="178" t="s">
        <v>3</v>
      </c>
      <c r="B177" s="178"/>
      <c r="C177" s="80">
        <f aca="true" t="shared" si="31" ref="C177:I177">SUM(C176:C176)</f>
        <v>0</v>
      </c>
      <c r="D177" s="80">
        <f t="shared" si="31"/>
        <v>0</v>
      </c>
      <c r="E177" s="80">
        <f t="shared" si="31"/>
        <v>0</v>
      </c>
      <c r="F177" s="80">
        <f t="shared" si="31"/>
        <v>600</v>
      </c>
      <c r="G177" s="128">
        <f t="shared" si="31"/>
        <v>24</v>
      </c>
      <c r="H177" s="128">
        <f t="shared" si="31"/>
        <v>24</v>
      </c>
      <c r="I177" s="128">
        <f t="shared" si="31"/>
        <v>6</v>
      </c>
      <c r="J177" s="128">
        <f>SUM(H177:I177)</f>
        <v>30</v>
      </c>
      <c r="K177" s="82"/>
      <c r="L177" s="29"/>
    </row>
    <row r="178" spans="1:12" s="12" customFormat="1" ht="20.25" customHeight="1">
      <c r="A178" s="168" t="s">
        <v>83</v>
      </c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33"/>
    </row>
    <row r="179" spans="1:12" s="12" customFormat="1" ht="20.25" customHeight="1">
      <c r="A179" s="42"/>
      <c r="B179" s="42"/>
      <c r="C179" s="179" t="s">
        <v>157</v>
      </c>
      <c r="D179" s="179"/>
      <c r="E179" s="179"/>
      <c r="F179" s="179"/>
      <c r="G179" s="9"/>
      <c r="H179" s="9"/>
      <c r="I179" s="9"/>
      <c r="J179" s="9"/>
      <c r="K179" s="42"/>
      <c r="L179" s="33"/>
    </row>
    <row r="180" spans="1:12" s="12" customFormat="1" ht="20.25" customHeight="1">
      <c r="A180" s="55"/>
      <c r="B180" s="56"/>
      <c r="C180" s="158" t="s">
        <v>1</v>
      </c>
      <c r="D180" s="158"/>
      <c r="E180" s="158"/>
      <c r="F180" s="156" t="s">
        <v>28</v>
      </c>
      <c r="G180" s="150" t="s">
        <v>48</v>
      </c>
      <c r="H180" s="159" t="s">
        <v>152</v>
      </c>
      <c r="I180" s="150" t="s">
        <v>49</v>
      </c>
      <c r="J180" s="153" t="s">
        <v>64</v>
      </c>
      <c r="K180" s="156" t="s">
        <v>23</v>
      </c>
      <c r="L180" s="176"/>
    </row>
    <row r="181" spans="1:12" s="12" customFormat="1" ht="20.25" customHeight="1">
      <c r="A181" s="158" t="s">
        <v>0</v>
      </c>
      <c r="B181" s="158" t="s">
        <v>27</v>
      </c>
      <c r="C181" s="188" t="s">
        <v>2</v>
      </c>
      <c r="D181" s="158"/>
      <c r="E181" s="158"/>
      <c r="F181" s="156"/>
      <c r="G181" s="151"/>
      <c r="H181" s="159"/>
      <c r="I181" s="151"/>
      <c r="J181" s="154"/>
      <c r="K181" s="156"/>
      <c r="L181" s="176"/>
    </row>
    <row r="182" spans="1:12" s="12" customFormat="1" ht="41.25" customHeight="1">
      <c r="A182" s="158"/>
      <c r="B182" s="158"/>
      <c r="C182" s="122" t="s">
        <v>6</v>
      </c>
      <c r="D182" s="131" t="s">
        <v>7</v>
      </c>
      <c r="E182" s="123" t="s">
        <v>8</v>
      </c>
      <c r="F182" s="157"/>
      <c r="G182" s="152"/>
      <c r="H182" s="159"/>
      <c r="I182" s="152"/>
      <c r="J182" s="155"/>
      <c r="K182" s="156"/>
      <c r="L182" s="99"/>
    </row>
    <row r="183" spans="1:12" s="12" customFormat="1" ht="30" customHeight="1">
      <c r="A183" s="77" t="s">
        <v>9</v>
      </c>
      <c r="B183" s="98" t="s">
        <v>210</v>
      </c>
      <c r="C183" s="95"/>
      <c r="D183" s="79"/>
      <c r="E183" s="95"/>
      <c r="F183" s="79">
        <v>360</v>
      </c>
      <c r="G183" s="97">
        <f>F183/30</f>
        <v>12</v>
      </c>
      <c r="H183" s="76">
        <v>12</v>
      </c>
      <c r="I183" s="76">
        <v>1</v>
      </c>
      <c r="J183" s="79">
        <f>SUM(H183:I183)</f>
        <v>13</v>
      </c>
      <c r="K183" s="85" t="s">
        <v>20</v>
      </c>
      <c r="L183" s="130" t="s">
        <v>182</v>
      </c>
    </row>
    <row r="184" spans="1:12" s="12" customFormat="1" ht="32.25" customHeight="1">
      <c r="A184" s="77" t="s">
        <v>12</v>
      </c>
      <c r="B184" s="94" t="s">
        <v>187</v>
      </c>
      <c r="C184" s="71"/>
      <c r="D184" s="71"/>
      <c r="E184" s="71"/>
      <c r="F184" s="79"/>
      <c r="G184" s="97">
        <v>8</v>
      </c>
      <c r="H184" s="76">
        <v>4</v>
      </c>
      <c r="I184" s="76">
        <v>16</v>
      </c>
      <c r="J184" s="79">
        <f>SUM(H184:I184)</f>
        <v>20</v>
      </c>
      <c r="K184" s="78"/>
      <c r="L184" s="130" t="s">
        <v>181</v>
      </c>
    </row>
    <row r="185" spans="1:12" s="12" customFormat="1" ht="20.25" customHeight="1">
      <c r="A185" s="178" t="s">
        <v>3</v>
      </c>
      <c r="B185" s="178"/>
      <c r="C185" s="80">
        <f>SUM(C184:C184)</f>
        <v>0</v>
      </c>
      <c r="D185" s="80">
        <f>SUM(D184:D184)</f>
        <v>0</v>
      </c>
      <c r="E185" s="80">
        <f>SUM(E184:E184)</f>
        <v>0</v>
      </c>
      <c r="F185" s="80">
        <f>SUM(F183:F184)</f>
        <v>360</v>
      </c>
      <c r="G185" s="128">
        <f>SUM(G183:G184)</f>
        <v>20</v>
      </c>
      <c r="H185" s="128">
        <f>SUM(H183:H184)</f>
        <v>16</v>
      </c>
      <c r="I185" s="128">
        <f>SUM(I183:I184)</f>
        <v>17</v>
      </c>
      <c r="J185" s="128">
        <f>SUM(J183:J184)</f>
        <v>33</v>
      </c>
      <c r="K185" s="82"/>
      <c r="L185" s="32"/>
    </row>
    <row r="186" spans="1:12" s="12" customFormat="1" ht="22.5" customHeight="1">
      <c r="A186" s="168" t="s">
        <v>83</v>
      </c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39"/>
    </row>
    <row r="187" spans="1:14" s="5" customFormat="1" ht="30.75" customHeight="1">
      <c r="A187" s="165"/>
      <c r="B187" s="165"/>
      <c r="C187" s="165"/>
      <c r="D187" s="165"/>
      <c r="E187" s="165"/>
      <c r="F187" s="165"/>
      <c r="G187" s="165"/>
      <c r="H187" s="165"/>
      <c r="I187" s="165"/>
      <c r="J187" s="165"/>
      <c r="K187" s="40"/>
      <c r="L187" s="32"/>
      <c r="M187" s="12"/>
      <c r="N187" s="12"/>
    </row>
    <row r="188" spans="1:14" s="5" customFormat="1" ht="16.5" customHeight="1">
      <c r="A188" s="62"/>
      <c r="B188" s="145" t="s">
        <v>79</v>
      </c>
      <c r="C188" s="145"/>
      <c r="D188" s="185" t="s">
        <v>191</v>
      </c>
      <c r="E188" s="185"/>
      <c r="F188" s="185"/>
      <c r="G188" s="185"/>
      <c r="H188" s="74"/>
      <c r="I188" s="74"/>
      <c r="J188" s="95"/>
      <c r="K188" s="11"/>
      <c r="L188" s="16"/>
      <c r="M188" s="12"/>
      <c r="N188" s="12"/>
    </row>
    <row r="189" spans="1:12" ht="25.5">
      <c r="A189" s="63"/>
      <c r="B189" s="145"/>
      <c r="C189" s="145"/>
      <c r="D189" s="132" t="s">
        <v>6</v>
      </c>
      <c r="E189" s="132" t="s">
        <v>7</v>
      </c>
      <c r="F189" s="132" t="s">
        <v>8</v>
      </c>
      <c r="G189" s="133" t="s">
        <v>61</v>
      </c>
      <c r="H189" s="133" t="s">
        <v>179</v>
      </c>
      <c r="I189" s="133" t="s">
        <v>178</v>
      </c>
      <c r="J189" s="134" t="s">
        <v>80</v>
      </c>
      <c r="K189" s="27"/>
      <c r="L189" s="29"/>
    </row>
    <row r="190" spans="1:12" ht="15.75">
      <c r="A190" s="47" t="s">
        <v>78</v>
      </c>
      <c r="B190" s="167">
        <f>D190+E190+F190+G190</f>
        <v>457</v>
      </c>
      <c r="C190" s="167"/>
      <c r="D190" s="47">
        <f>C24</f>
        <v>190</v>
      </c>
      <c r="E190" s="47">
        <f>D24</f>
        <v>197</v>
      </c>
      <c r="F190" s="47">
        <f>E24</f>
        <v>70</v>
      </c>
      <c r="G190" s="47">
        <v>0</v>
      </c>
      <c r="H190" s="48">
        <f>H24</f>
        <v>15.5</v>
      </c>
      <c r="I190" s="48">
        <f>I24</f>
        <v>14.5</v>
      </c>
      <c r="J190" s="48">
        <f>SUM(H190:I190)</f>
        <v>30</v>
      </c>
      <c r="K190" s="27"/>
      <c r="L190" s="29"/>
    </row>
    <row r="191" spans="1:14" s="6" customFormat="1" ht="15.75">
      <c r="A191" s="135" t="s">
        <v>5</v>
      </c>
      <c r="B191" s="167">
        <f aca="true" t="shared" si="32" ref="B191:B199">D191+E191+F191+G191</f>
        <v>472</v>
      </c>
      <c r="C191" s="167"/>
      <c r="D191" s="43">
        <f>C44</f>
        <v>170</v>
      </c>
      <c r="E191" s="43">
        <f>D44</f>
        <v>175</v>
      </c>
      <c r="F191" s="43">
        <f>E44</f>
        <v>47</v>
      </c>
      <c r="G191" s="47">
        <f>F43</f>
        <v>80</v>
      </c>
      <c r="H191" s="48">
        <f>H44</f>
        <v>16.5</v>
      </c>
      <c r="I191" s="48">
        <f>I44</f>
        <v>13.5</v>
      </c>
      <c r="J191" s="48">
        <f aca="true" t="shared" si="33" ref="J191:J199">SUM(H191:I191)</f>
        <v>30</v>
      </c>
      <c r="K191" s="30"/>
      <c r="L191" s="29"/>
      <c r="M191" s="15"/>
      <c r="N191" s="15"/>
    </row>
    <row r="192" spans="1:14" s="6" customFormat="1" ht="15.75">
      <c r="A192" s="135" t="s">
        <v>37</v>
      </c>
      <c r="B192" s="167">
        <f t="shared" si="32"/>
        <v>480</v>
      </c>
      <c r="C192" s="167"/>
      <c r="D192" s="43">
        <f>C67</f>
        <v>180</v>
      </c>
      <c r="E192" s="43">
        <f>D67</f>
        <v>230</v>
      </c>
      <c r="F192" s="43">
        <f>E67</f>
        <v>70</v>
      </c>
      <c r="G192" s="47">
        <v>0</v>
      </c>
      <c r="H192" s="48">
        <f>H67</f>
        <v>15.5</v>
      </c>
      <c r="I192" s="48">
        <f>I67</f>
        <v>14.5</v>
      </c>
      <c r="J192" s="48">
        <f t="shared" si="33"/>
        <v>30</v>
      </c>
      <c r="K192" s="30"/>
      <c r="L192" s="26"/>
      <c r="M192" s="15"/>
      <c r="N192" s="15"/>
    </row>
    <row r="193" spans="1:14" s="6" customFormat="1" ht="15.75">
      <c r="A193" s="135" t="s">
        <v>38</v>
      </c>
      <c r="B193" s="167">
        <f t="shared" si="32"/>
        <v>515</v>
      </c>
      <c r="C193" s="167"/>
      <c r="D193" s="43">
        <f>C85</f>
        <v>90</v>
      </c>
      <c r="E193" s="43">
        <f>D85</f>
        <v>200</v>
      </c>
      <c r="F193" s="43">
        <f>E85</f>
        <v>25</v>
      </c>
      <c r="G193" s="49">
        <f>F83+F84</f>
        <v>200</v>
      </c>
      <c r="H193" s="48">
        <f>H85</f>
        <v>18.5</v>
      </c>
      <c r="I193" s="48">
        <f>I85</f>
        <v>11.5</v>
      </c>
      <c r="J193" s="48">
        <f t="shared" si="33"/>
        <v>30</v>
      </c>
      <c r="K193" s="30"/>
      <c r="L193" s="26"/>
      <c r="M193" s="15"/>
      <c r="N193" s="15"/>
    </row>
    <row r="194" spans="1:14" s="6" customFormat="1" ht="15.75">
      <c r="A194" s="136" t="s">
        <v>41</v>
      </c>
      <c r="B194" s="167">
        <f t="shared" si="32"/>
        <v>491</v>
      </c>
      <c r="C194" s="167"/>
      <c r="D194" s="43">
        <f>C109</f>
        <v>206</v>
      </c>
      <c r="E194" s="43">
        <f>D109</f>
        <v>165</v>
      </c>
      <c r="F194" s="43">
        <f>E109</f>
        <v>120</v>
      </c>
      <c r="G194" s="48">
        <v>0</v>
      </c>
      <c r="H194" s="48">
        <f>H109</f>
        <v>17</v>
      </c>
      <c r="I194" s="48">
        <f>I109</f>
        <v>13</v>
      </c>
      <c r="J194" s="48">
        <f t="shared" si="33"/>
        <v>30</v>
      </c>
      <c r="K194" s="16"/>
      <c r="L194" s="26"/>
      <c r="M194" s="15"/>
      <c r="N194" s="15"/>
    </row>
    <row r="195" spans="1:14" s="6" customFormat="1" ht="15.75">
      <c r="A195" s="135" t="s">
        <v>39</v>
      </c>
      <c r="B195" s="167">
        <f t="shared" si="32"/>
        <v>505</v>
      </c>
      <c r="C195" s="167"/>
      <c r="D195" s="43">
        <f>C127</f>
        <v>125</v>
      </c>
      <c r="E195" s="43">
        <f>D127</f>
        <v>180</v>
      </c>
      <c r="F195" s="43">
        <f>E127</f>
        <v>40</v>
      </c>
      <c r="G195" s="47">
        <f>F125+F126</f>
        <v>160</v>
      </c>
      <c r="H195" s="48">
        <f>H127</f>
        <v>17</v>
      </c>
      <c r="I195" s="48">
        <f>I127</f>
        <v>13</v>
      </c>
      <c r="J195" s="48">
        <f t="shared" si="33"/>
        <v>30</v>
      </c>
      <c r="K195" s="30"/>
      <c r="L195" s="26"/>
      <c r="M195" s="15"/>
      <c r="N195" s="15"/>
    </row>
    <row r="196" spans="1:14" s="6" customFormat="1" ht="15.75">
      <c r="A196" s="135" t="s">
        <v>174</v>
      </c>
      <c r="B196" s="167">
        <f t="shared" si="32"/>
        <v>570</v>
      </c>
      <c r="C196" s="167"/>
      <c r="D196" s="43">
        <f>C150</f>
        <v>190</v>
      </c>
      <c r="E196" s="43">
        <f>D150</f>
        <v>325</v>
      </c>
      <c r="F196" s="43">
        <f>E150</f>
        <v>55</v>
      </c>
      <c r="G196" s="47">
        <v>0</v>
      </c>
      <c r="H196" s="48">
        <f>H150</f>
        <v>18</v>
      </c>
      <c r="I196" s="48">
        <f>I150</f>
        <v>12</v>
      </c>
      <c r="J196" s="48">
        <f t="shared" si="33"/>
        <v>30</v>
      </c>
      <c r="K196" s="30"/>
      <c r="L196" s="26"/>
      <c r="M196" s="15"/>
      <c r="N196" s="15"/>
    </row>
    <row r="197" spans="1:14" s="6" customFormat="1" ht="15.75">
      <c r="A197" s="135" t="s">
        <v>175</v>
      </c>
      <c r="B197" s="167">
        <f t="shared" si="32"/>
        <v>520</v>
      </c>
      <c r="C197" s="167"/>
      <c r="D197" s="43">
        <f>C165</f>
        <v>105</v>
      </c>
      <c r="E197" s="43">
        <f>D165</f>
        <v>150</v>
      </c>
      <c r="F197" s="43">
        <f>E165</f>
        <v>65</v>
      </c>
      <c r="G197" s="47">
        <f>F163+F164</f>
        <v>200</v>
      </c>
      <c r="H197" s="48">
        <f>H165</f>
        <v>18.5</v>
      </c>
      <c r="I197" s="48">
        <f>I165</f>
        <v>11.5</v>
      </c>
      <c r="J197" s="48">
        <f t="shared" si="33"/>
        <v>30</v>
      </c>
      <c r="K197" s="30"/>
      <c r="L197" s="26"/>
      <c r="M197" s="15"/>
      <c r="N197" s="15"/>
    </row>
    <row r="198" spans="1:14" s="6" customFormat="1" ht="15.75">
      <c r="A198" s="135" t="s">
        <v>176</v>
      </c>
      <c r="B198" s="167">
        <f t="shared" si="32"/>
        <v>600</v>
      </c>
      <c r="C198" s="167"/>
      <c r="D198" s="43">
        <f>C177</f>
        <v>0</v>
      </c>
      <c r="E198" s="43">
        <f>D177</f>
        <v>0</v>
      </c>
      <c r="F198" s="43">
        <f>E177</f>
        <v>0</v>
      </c>
      <c r="G198" s="47">
        <f>F176</f>
        <v>600</v>
      </c>
      <c r="H198" s="48">
        <f>H177</f>
        <v>24</v>
      </c>
      <c r="I198" s="48">
        <f>I177</f>
        <v>6</v>
      </c>
      <c r="J198" s="48">
        <f t="shared" si="33"/>
        <v>30</v>
      </c>
      <c r="K198" s="30"/>
      <c r="L198" s="26"/>
      <c r="M198" s="15"/>
      <c r="N198" s="15"/>
    </row>
    <row r="199" spans="1:12" ht="18.75" customHeight="1">
      <c r="A199" s="135" t="s">
        <v>177</v>
      </c>
      <c r="B199" s="167">
        <f t="shared" si="32"/>
        <v>360</v>
      </c>
      <c r="C199" s="167"/>
      <c r="D199" s="43">
        <f>E199</f>
        <v>0</v>
      </c>
      <c r="E199" s="43">
        <f>D185</f>
        <v>0</v>
      </c>
      <c r="F199" s="43">
        <f>E185</f>
        <v>0</v>
      </c>
      <c r="G199" s="47">
        <f>F183</f>
        <v>360</v>
      </c>
      <c r="H199" s="48">
        <f>H185</f>
        <v>16</v>
      </c>
      <c r="I199" s="48">
        <f>I185</f>
        <v>17</v>
      </c>
      <c r="J199" s="48">
        <f t="shared" si="33"/>
        <v>33</v>
      </c>
      <c r="K199" s="30"/>
      <c r="L199" s="64"/>
    </row>
    <row r="200" spans="1:12" ht="15">
      <c r="A200" s="137" t="s">
        <v>3</v>
      </c>
      <c r="B200" s="194">
        <f>SUM(B190:B199)</f>
        <v>4970</v>
      </c>
      <c r="C200" s="194"/>
      <c r="D200" s="138">
        <f>SUM(D190:D199)</f>
        <v>1256</v>
      </c>
      <c r="E200" s="138">
        <f aca="true" t="shared" si="34" ref="E200:J200">SUM(E190:E199)</f>
        <v>1622</v>
      </c>
      <c r="F200" s="138">
        <f t="shared" si="34"/>
        <v>492</v>
      </c>
      <c r="G200" s="138">
        <f t="shared" si="34"/>
        <v>1600</v>
      </c>
      <c r="H200" s="138">
        <f t="shared" si="34"/>
        <v>176.5</v>
      </c>
      <c r="I200" s="138">
        <f t="shared" si="34"/>
        <v>126.5</v>
      </c>
      <c r="J200" s="138">
        <f t="shared" si="34"/>
        <v>303</v>
      </c>
      <c r="K200" s="30"/>
      <c r="L200" s="64"/>
    </row>
    <row r="201" spans="1:12" ht="15">
      <c r="A201" s="16"/>
      <c r="B201" s="53"/>
      <c r="C201" s="53"/>
      <c r="D201" s="193">
        <f>D200+E200+F200</f>
        <v>3370</v>
      </c>
      <c r="E201" s="193"/>
      <c r="F201" s="194"/>
      <c r="G201" s="54"/>
      <c r="H201" s="54"/>
      <c r="I201" s="54"/>
      <c r="J201" s="54"/>
      <c r="K201" s="30"/>
      <c r="L201" s="64"/>
    </row>
    <row r="202" spans="1:12" ht="35.25" customHeight="1">
      <c r="A202" s="65"/>
      <c r="B202" s="43" t="s">
        <v>206</v>
      </c>
      <c r="C202" s="175" t="s">
        <v>44</v>
      </c>
      <c r="D202" s="175"/>
      <c r="E202" s="20" t="s">
        <v>4</v>
      </c>
      <c r="F202" s="66"/>
      <c r="G202" s="195" t="s">
        <v>180</v>
      </c>
      <c r="H202" s="195"/>
      <c r="I202" s="195"/>
      <c r="J202" s="44" t="s">
        <v>63</v>
      </c>
      <c r="K202" s="31"/>
      <c r="L202" s="64"/>
    </row>
    <row r="203" spans="1:12" ht="15.75">
      <c r="A203" s="65"/>
      <c r="B203" s="19" t="s">
        <v>183</v>
      </c>
      <c r="C203" s="197">
        <f>F10+F11+F12+F13+F19+F21+F32+F34+F35+F40+F54+F55+F60+F61+F102+F106</f>
        <v>592</v>
      </c>
      <c r="D203" s="175"/>
      <c r="E203" s="35">
        <f>J10+J11+J12+J13+J19+J21+J32+J34+J35+J40+J54+J55+J60+J61+J102+J106</f>
        <v>36.5</v>
      </c>
      <c r="F203" s="66"/>
      <c r="G203" s="181">
        <f>J14+J36+J41+J42+J43+J56+J57+J58+J60+J76+J77+J78+J79+J81+J83+J84+J96+J100+J105+J107+J108+J117+J118+J119+J120+J121+J125+J126+J124+J140+J141+J142+J143+J144+J145+J148+J149+J160+J161+J162+J163+J164+J176+J183</f>
        <v>179</v>
      </c>
      <c r="H203" s="182"/>
      <c r="I203" s="182"/>
      <c r="J203" s="37">
        <f>G203/303*100%</f>
        <v>0.5907590759075908</v>
      </c>
      <c r="K203" s="17"/>
      <c r="L203" s="64"/>
    </row>
    <row r="204" spans="1:12" ht="31.5">
      <c r="A204" s="65"/>
      <c r="B204" s="22" t="s">
        <v>193</v>
      </c>
      <c r="C204" s="175">
        <f>F15+F23+F37+F39+F62+F82+F137+F138+F139+F147+F157+F158</f>
        <v>322</v>
      </c>
      <c r="D204" s="175"/>
      <c r="E204" s="35">
        <f>J15+J23+J37+J39+J62+J82+J137+J138+J139+J147+J157+J158</f>
        <v>20.5</v>
      </c>
      <c r="F204" s="66"/>
      <c r="G204" s="65"/>
      <c r="H204" s="65"/>
      <c r="I204" s="65"/>
      <c r="J204" s="65"/>
      <c r="K204" s="18"/>
      <c r="L204" s="64"/>
    </row>
    <row r="205" spans="1:12" ht="15.75">
      <c r="A205" s="65"/>
      <c r="B205" s="19" t="s">
        <v>58</v>
      </c>
      <c r="C205" s="174">
        <f>F16+F33+F59+F75</f>
        <v>120</v>
      </c>
      <c r="D205" s="175"/>
      <c r="E205" s="35">
        <f>J16+J33+J59+J75</f>
        <v>8</v>
      </c>
      <c r="F205" s="66"/>
      <c r="G205" s="186" t="s">
        <v>62</v>
      </c>
      <c r="H205" s="186"/>
      <c r="I205" s="186"/>
      <c r="J205" s="21" t="s">
        <v>63</v>
      </c>
      <c r="K205" s="18"/>
      <c r="L205" s="64"/>
    </row>
    <row r="206" spans="1:12" ht="15.75">
      <c r="A206" s="65"/>
      <c r="B206" s="19" t="s">
        <v>59</v>
      </c>
      <c r="C206" s="175">
        <f>F17</f>
        <v>30</v>
      </c>
      <c r="D206" s="175"/>
      <c r="E206" s="35">
        <f>J17</f>
        <v>0</v>
      </c>
      <c r="F206" s="66"/>
      <c r="G206" s="182">
        <f>J43+J83+J84+J104+J123+J125+J126+J159+J163+J164+J176+J183+J184</f>
        <v>102</v>
      </c>
      <c r="H206" s="182"/>
      <c r="I206" s="182"/>
      <c r="J206" s="36">
        <f>G206/J200*100%</f>
        <v>0.33663366336633666</v>
      </c>
      <c r="K206" s="18"/>
      <c r="L206" s="64"/>
    </row>
    <row r="207" spans="1:12" ht="15.75">
      <c r="A207" s="65"/>
      <c r="B207" s="19" t="s">
        <v>186</v>
      </c>
      <c r="C207" s="175">
        <f>F18+F20+F22+F38</f>
        <v>95</v>
      </c>
      <c r="D207" s="175"/>
      <c r="E207" s="35">
        <f>J18+J20+J22+J38</f>
        <v>8</v>
      </c>
      <c r="F207" s="66"/>
      <c r="G207" s="65"/>
      <c r="H207" s="65"/>
      <c r="I207" s="65"/>
      <c r="J207" s="65"/>
      <c r="K207" s="18"/>
      <c r="L207" s="25"/>
    </row>
    <row r="208" spans="1:12" ht="29.25">
      <c r="A208" s="65"/>
      <c r="B208" s="45" t="s">
        <v>184</v>
      </c>
      <c r="C208" s="174">
        <f>F14+F36+F41+F42+F56+F57+F58+F81+F100+F105+F107+F108+F124</f>
        <v>621</v>
      </c>
      <c r="D208" s="175"/>
      <c r="E208" s="35">
        <f>J14+J36+J42+J41+J56+J57+J58+J81+J100+J105+J107+J108+J124</f>
        <v>39</v>
      </c>
      <c r="F208" s="66"/>
      <c r="G208" s="198" t="s">
        <v>55</v>
      </c>
      <c r="H208" s="198"/>
      <c r="I208" s="192" t="s">
        <v>56</v>
      </c>
      <c r="J208" s="192"/>
      <c r="K208" s="52" t="s">
        <v>57</v>
      </c>
      <c r="L208" s="25"/>
    </row>
    <row r="209" spans="1:12" ht="31.5">
      <c r="A209" s="65"/>
      <c r="B209" s="22" t="s">
        <v>185</v>
      </c>
      <c r="C209" s="174">
        <f>F63+F64+F65+F66+F76+F77+F78+F79+F80+F96+F97+F98+F99+F101+F103+F116+F117+F118+F119+F120+F121+F122+F140+F141+F142+F143+F144+F145+F146+F148+F149+F160+F161+F162</f>
        <v>1510</v>
      </c>
      <c r="D209" s="175"/>
      <c r="E209" s="35">
        <f>J63+J64+J65+J66+J76+J77+J78+J79+J80+J96+J97+J98+J99+J101+J103+J116+J117+J118+J119+J120+J121+J122+J140+J141+J142+J143+J144+J145+J146+J148+J149+J160+J161+J162</f>
        <v>89</v>
      </c>
      <c r="F209" s="66"/>
      <c r="G209" s="196">
        <f>H200</f>
        <v>176.5</v>
      </c>
      <c r="H209" s="196"/>
      <c r="I209" s="196">
        <f>I200</f>
        <v>126.5</v>
      </c>
      <c r="J209" s="167"/>
      <c r="K209" s="50">
        <f>SUM(G209:J209)</f>
        <v>303</v>
      </c>
      <c r="L209" s="25"/>
    </row>
    <row r="210" spans="1:12" ht="15.75">
      <c r="A210" s="65"/>
      <c r="B210" s="22" t="s">
        <v>60</v>
      </c>
      <c r="C210" s="174">
        <f>F104+F123</f>
        <v>60</v>
      </c>
      <c r="D210" s="174"/>
      <c r="E210" s="20">
        <f>J104+J123</f>
        <v>4</v>
      </c>
      <c r="F210" s="66"/>
      <c r="G210" s="183">
        <f>G209/303*100%</f>
        <v>0.5825082508250825</v>
      </c>
      <c r="H210" s="183"/>
      <c r="I210" s="183">
        <f>I209/303*100%</f>
        <v>0.4174917491749175</v>
      </c>
      <c r="J210" s="183"/>
      <c r="K210" s="51">
        <f>SUM(G210:J210)</f>
        <v>1</v>
      </c>
      <c r="L210" s="25"/>
    </row>
    <row r="211" spans="1:12" ht="33.75" customHeight="1">
      <c r="A211" s="65"/>
      <c r="B211" s="22" t="s">
        <v>187</v>
      </c>
      <c r="C211" s="174">
        <f>F159+F184</f>
        <v>20</v>
      </c>
      <c r="D211" s="174"/>
      <c r="E211" s="20">
        <f>J159+J184</f>
        <v>23</v>
      </c>
      <c r="F211" s="66"/>
      <c r="G211" s="46"/>
      <c r="H211" s="46"/>
      <c r="I211" s="46"/>
      <c r="J211" s="46"/>
      <c r="K211" s="143" t="s">
        <v>57</v>
      </c>
      <c r="L211" s="25"/>
    </row>
    <row r="212" spans="1:12" ht="15.75">
      <c r="A212" s="65"/>
      <c r="B212" s="22" t="s">
        <v>188</v>
      </c>
      <c r="C212" s="174">
        <f>F43+F83+F84+F125+F126+F163+F164+F176+F183</f>
        <v>1600</v>
      </c>
      <c r="D212" s="174"/>
      <c r="E212" s="20">
        <f>J43+J83+J84+J125+J126+J163+J164+J176+J183</f>
        <v>75</v>
      </c>
      <c r="F212" s="66"/>
      <c r="G212" s="139" t="s">
        <v>192</v>
      </c>
      <c r="H212" s="139"/>
      <c r="I212" s="140"/>
      <c r="J212" s="141">
        <f>J14+J36+J41+J42+J43+J56+J57+J58+J63+J64+J65+J66+J76+J77+J78+J79+J80+J81+J83+J84+J96+J97+J98+J99+J100+J101+J103+J105+J107+J108+J116+J117+J118+J119+J120+J121+J122+J124+J125+J126+J140+J141+J142+J143+J144+J145+J146+J148+J149+J160+J161+J162+J163+J164</f>
        <v>160</v>
      </c>
      <c r="K212" s="170">
        <f>J212+J213</f>
        <v>183</v>
      </c>
      <c r="L212" s="25"/>
    </row>
    <row r="213" spans="1:12" ht="35.25" customHeight="1">
      <c r="A213" s="65"/>
      <c r="B213" s="23" t="s">
        <v>3</v>
      </c>
      <c r="C213" s="172">
        <f>SUM(C203:C212)</f>
        <v>4970</v>
      </c>
      <c r="D213" s="173"/>
      <c r="E213" s="34">
        <f>SUM(E203:E212)</f>
        <v>303</v>
      </c>
      <c r="F213" s="66"/>
      <c r="G213" s="169" t="s">
        <v>194</v>
      </c>
      <c r="H213" s="169"/>
      <c r="I213" s="169"/>
      <c r="J213" s="142">
        <f>E211</f>
        <v>23</v>
      </c>
      <c r="K213" s="171"/>
      <c r="L213" s="25"/>
    </row>
  </sheetData>
  <sheetProtection/>
  <mergeCells count="220">
    <mergeCell ref="H25:K25"/>
    <mergeCell ref="H45:K45"/>
    <mergeCell ref="I46:J46"/>
    <mergeCell ref="A46:H46"/>
    <mergeCell ref="A47:K47"/>
    <mergeCell ref="A30:A31"/>
    <mergeCell ref="C29:E29"/>
    <mergeCell ref="C26:E26"/>
    <mergeCell ref="F26:K26"/>
    <mergeCell ref="A87:H87"/>
    <mergeCell ref="I87:J87"/>
    <mergeCell ref="A88:K88"/>
    <mergeCell ref="H180:H182"/>
    <mergeCell ref="A177:B177"/>
    <mergeCell ref="G154:G156"/>
    <mergeCell ref="I154:I156"/>
    <mergeCell ref="I180:I182"/>
    <mergeCell ref="J180:J182"/>
    <mergeCell ref="L180:L181"/>
    <mergeCell ref="L173:L175"/>
    <mergeCell ref="A174:A175"/>
    <mergeCell ref="B174:B175"/>
    <mergeCell ref="C174:E174"/>
    <mergeCell ref="F173:F175"/>
    <mergeCell ref="B181:B182"/>
    <mergeCell ref="C181:E181"/>
    <mergeCell ref="K180:K182"/>
    <mergeCell ref="L154:L156"/>
    <mergeCell ref="A171:K171"/>
    <mergeCell ref="A165:B165"/>
    <mergeCell ref="L134:L136"/>
    <mergeCell ref="A135:A136"/>
    <mergeCell ref="K154:K156"/>
    <mergeCell ref="A155:A156"/>
    <mergeCell ref="J134:J136"/>
    <mergeCell ref="J154:J156"/>
    <mergeCell ref="H154:H156"/>
    <mergeCell ref="C133:F133"/>
    <mergeCell ref="C134:E134"/>
    <mergeCell ref="F134:F136"/>
    <mergeCell ref="C135:E135"/>
    <mergeCell ref="C153:F153"/>
    <mergeCell ref="C154:E154"/>
    <mergeCell ref="A151:G151"/>
    <mergeCell ref="C112:F112"/>
    <mergeCell ref="K134:K136"/>
    <mergeCell ref="A109:B109"/>
    <mergeCell ref="A127:B127"/>
    <mergeCell ref="C114:E114"/>
    <mergeCell ref="H134:H136"/>
    <mergeCell ref="H110:K110"/>
    <mergeCell ref="A111:K111"/>
    <mergeCell ref="G134:G136"/>
    <mergeCell ref="I134:I136"/>
    <mergeCell ref="C210:D210"/>
    <mergeCell ref="C209:D209"/>
    <mergeCell ref="C208:D208"/>
    <mergeCell ref="G208:H208"/>
    <mergeCell ref="G209:H209"/>
    <mergeCell ref="G210:H210"/>
    <mergeCell ref="C204:D204"/>
    <mergeCell ref="C207:D207"/>
    <mergeCell ref="C202:D202"/>
    <mergeCell ref="K173:K175"/>
    <mergeCell ref="B193:C193"/>
    <mergeCell ref="C203:D203"/>
    <mergeCell ref="B191:C191"/>
    <mergeCell ref="B192:C192"/>
    <mergeCell ref="B199:C199"/>
    <mergeCell ref="B200:C200"/>
    <mergeCell ref="I209:J209"/>
    <mergeCell ref="B135:B136"/>
    <mergeCell ref="F154:F156"/>
    <mergeCell ref="C113:E113"/>
    <mergeCell ref="B155:B156"/>
    <mergeCell ref="C155:E155"/>
    <mergeCell ref="A131:K131"/>
    <mergeCell ref="A185:B185"/>
    <mergeCell ref="A169:K169"/>
    <mergeCell ref="A152:K152"/>
    <mergeCell ref="C94:E94"/>
    <mergeCell ref="C93:E93"/>
    <mergeCell ref="B194:C194"/>
    <mergeCell ref="A167:H167"/>
    <mergeCell ref="I167:J167"/>
    <mergeCell ref="A168:K168"/>
    <mergeCell ref="H93:H95"/>
    <mergeCell ref="H113:H115"/>
    <mergeCell ref="A150:B150"/>
    <mergeCell ref="K113:K115"/>
    <mergeCell ref="L29:L31"/>
    <mergeCell ref="K7:K9"/>
    <mergeCell ref="C28:F28"/>
    <mergeCell ref="L51:L53"/>
    <mergeCell ref="C7:E7"/>
    <mergeCell ref="K93:K95"/>
    <mergeCell ref="K29:K31"/>
    <mergeCell ref="F93:F95"/>
    <mergeCell ref="H72:H74"/>
    <mergeCell ref="H51:H53"/>
    <mergeCell ref="A2:K2"/>
    <mergeCell ref="A3:K3"/>
    <mergeCell ref="A4:K4"/>
    <mergeCell ref="A5:K5"/>
    <mergeCell ref="I208:J208"/>
    <mergeCell ref="D201:F201"/>
    <mergeCell ref="G202:I202"/>
    <mergeCell ref="C179:F179"/>
    <mergeCell ref="C180:E180"/>
    <mergeCell ref="A7:A9"/>
    <mergeCell ref="C6:F6"/>
    <mergeCell ref="H7:H9"/>
    <mergeCell ref="F29:F31"/>
    <mergeCell ref="A27:K27"/>
    <mergeCell ref="A44:B44"/>
    <mergeCell ref="C30:E30"/>
    <mergeCell ref="H29:H31"/>
    <mergeCell ref="A24:B24"/>
    <mergeCell ref="C25:E25"/>
    <mergeCell ref="G7:G9"/>
    <mergeCell ref="L7:L9"/>
    <mergeCell ref="F7:F9"/>
    <mergeCell ref="C8:E8"/>
    <mergeCell ref="I7:I9"/>
    <mergeCell ref="J7:J9"/>
    <mergeCell ref="B7:B9"/>
    <mergeCell ref="G205:I205"/>
    <mergeCell ref="G206:I206"/>
    <mergeCell ref="C206:D206"/>
    <mergeCell ref="A45:G45"/>
    <mergeCell ref="G51:G53"/>
    <mergeCell ref="I51:I53"/>
    <mergeCell ref="C51:E51"/>
    <mergeCell ref="F51:F53"/>
    <mergeCell ref="C52:E52"/>
    <mergeCell ref="A52:A53"/>
    <mergeCell ref="C71:F71"/>
    <mergeCell ref="I210:J210"/>
    <mergeCell ref="C211:D211"/>
    <mergeCell ref="C212:D212"/>
    <mergeCell ref="I129:J129"/>
    <mergeCell ref="D188:G188"/>
    <mergeCell ref="C92:F92"/>
    <mergeCell ref="I93:I95"/>
    <mergeCell ref="J93:J95"/>
    <mergeCell ref="A128:G128"/>
    <mergeCell ref="L113:L115"/>
    <mergeCell ref="G203:I203"/>
    <mergeCell ref="C173:E173"/>
    <mergeCell ref="B190:C190"/>
    <mergeCell ref="H166:K166"/>
    <mergeCell ref="H128:K128"/>
    <mergeCell ref="A129:H129"/>
    <mergeCell ref="B195:C195"/>
    <mergeCell ref="F113:F115"/>
    <mergeCell ref="C172:F172"/>
    <mergeCell ref="L72:L74"/>
    <mergeCell ref="L93:L95"/>
    <mergeCell ref="B30:B31"/>
    <mergeCell ref="A67:B67"/>
    <mergeCell ref="C50:F50"/>
    <mergeCell ref="A85:B85"/>
    <mergeCell ref="A49:K49"/>
    <mergeCell ref="A70:K70"/>
    <mergeCell ref="A91:K91"/>
    <mergeCell ref="B94:B95"/>
    <mergeCell ref="K72:K74"/>
    <mergeCell ref="G72:G74"/>
    <mergeCell ref="I72:I74"/>
    <mergeCell ref="J72:J74"/>
    <mergeCell ref="F72:F74"/>
    <mergeCell ref="C72:E72"/>
    <mergeCell ref="G213:I213"/>
    <mergeCell ref="K212:K213"/>
    <mergeCell ref="A178:K178"/>
    <mergeCell ref="A186:K186"/>
    <mergeCell ref="I113:I115"/>
    <mergeCell ref="J113:J115"/>
    <mergeCell ref="B114:B115"/>
    <mergeCell ref="C213:D213"/>
    <mergeCell ref="C205:D205"/>
    <mergeCell ref="B198:C198"/>
    <mergeCell ref="B197:C197"/>
    <mergeCell ref="B196:C196"/>
    <mergeCell ref="A86:G86"/>
    <mergeCell ref="G93:G95"/>
    <mergeCell ref="A110:G110"/>
    <mergeCell ref="G113:G115"/>
    <mergeCell ref="A114:A115"/>
    <mergeCell ref="A132:K132"/>
    <mergeCell ref="A130:K130"/>
    <mergeCell ref="H151:K151"/>
    <mergeCell ref="J51:J53"/>
    <mergeCell ref="A68:G68"/>
    <mergeCell ref="B52:B53"/>
    <mergeCell ref="G29:G31"/>
    <mergeCell ref="I29:I31"/>
    <mergeCell ref="J29:J31"/>
    <mergeCell ref="A48:K48"/>
    <mergeCell ref="K51:K53"/>
    <mergeCell ref="A69:K69"/>
    <mergeCell ref="H68:K68"/>
    <mergeCell ref="H86:K86"/>
    <mergeCell ref="A90:K90"/>
    <mergeCell ref="A94:A95"/>
    <mergeCell ref="A187:J187"/>
    <mergeCell ref="B73:B74"/>
    <mergeCell ref="C73:E73"/>
    <mergeCell ref="A89:K89"/>
    <mergeCell ref="A73:A74"/>
    <mergeCell ref="B188:C189"/>
    <mergeCell ref="A166:G166"/>
    <mergeCell ref="A170:K170"/>
    <mergeCell ref="G173:G175"/>
    <mergeCell ref="I173:I175"/>
    <mergeCell ref="J173:J175"/>
    <mergeCell ref="G180:G182"/>
    <mergeCell ref="F180:F182"/>
    <mergeCell ref="A181:A182"/>
    <mergeCell ref="H173:H1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rowBreaks count="4" manualBreakCount="4">
    <brk id="49" max="11" man="1"/>
    <brk id="91" max="11" man="1"/>
    <brk id="132" max="11" man="1"/>
    <brk id="1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wykładowca</cp:lastModifiedBy>
  <cp:lastPrinted>2018-02-02T07:57:54Z</cp:lastPrinted>
  <dcterms:created xsi:type="dcterms:W3CDTF">2010-08-20T20:03:18Z</dcterms:created>
  <dcterms:modified xsi:type="dcterms:W3CDTF">2019-01-27T11:58:35Z</dcterms:modified>
  <cp:category/>
  <cp:version/>
  <cp:contentType/>
  <cp:contentStatus/>
</cp:coreProperties>
</file>